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Shared drives\Clients\Gateway Cities Affordable Housing Trust\NOFA\2024 Affordable Housing NOFA\Final\"/>
    </mc:Choice>
  </mc:AlternateContent>
  <xr:revisionPtr revIDLastSave="0" documentId="13_ncr:1_{0B886308-4CBF-4166-83FD-6E41CCC98483}" xr6:coauthVersionLast="47" xr6:coauthVersionMax="47" xr10:uidLastSave="{00000000-0000-0000-0000-000000000000}"/>
  <bookViews>
    <workbookView xWindow="-103" yWindow="-103" windowWidth="33120" windowHeight="18120" tabRatio="921" xr2:uid="{00000000-000D-0000-FFFF-FFFF00000000}"/>
  </bookViews>
  <sheets>
    <sheet name="INPUT" sheetId="1" r:id="rId1"/>
    <sheet name="COSTS" sheetId="2" r:id="rId2"/>
    <sheet name="RENT" sheetId="3" r:id="rId3"/>
    <sheet name="OPEREXP" sheetId="4" r:id="rId4"/>
    <sheet name="CASH" sheetId="5" r:id="rId5"/>
    <sheet name="TCAC" sheetId="20" r:id="rId6"/>
    <sheet name="BASIS LIMITS" sheetId="9" r:id="rId7"/>
    <sheet name="FINANCING" sheetId="11" r:id="rId8"/>
    <sheet name="GCAHT LOAN" sheetId="12" r:id="rId9"/>
  </sheets>
  <definedNames>
    <definedName name="BASIS">'BASIS LIMITS'!#REF!</definedName>
    <definedName name="CASH">CASH!$A$1:$Q$60</definedName>
    <definedName name="COSTS">COSTS!$A$1:$H$96</definedName>
    <definedName name="COUNTY">'GCAHT LOAN'!$A$1</definedName>
    <definedName name="FINANCING">FINANCING!$A$1</definedName>
    <definedName name="INPUT">#N/A</definedName>
    <definedName name="INVEST">#REF!</definedName>
    <definedName name="MENU">#N/A</definedName>
    <definedName name="OE">OPEREXP!$A$2:$F$69</definedName>
    <definedName name="_xlnm.Print_Area" localSheetId="6">'BASIS LIMITS'!$A$1:$M$70</definedName>
    <definedName name="_xlnm.Print_Area" localSheetId="1">COSTS!$A$1:$K$95</definedName>
    <definedName name="_xlnm.Print_Area" localSheetId="7">FINANCING!$A$1:$G$30</definedName>
    <definedName name="_xlnm.Print_Area" localSheetId="8">'GCAHT LOAN'!$A$1:$F$28</definedName>
    <definedName name="_xlnm.Print_Area" localSheetId="3">OPEREXP!$A$1:$F$67</definedName>
    <definedName name="_xlnm.Print_Area" localSheetId="2">RENT!$A$1:$I$66</definedName>
    <definedName name="_xlnm.Print_Area" localSheetId="5">TCAC!$A$1:$C$68</definedName>
    <definedName name="RENT">RENT!$A$1:$J$61</definedName>
    <definedName name="SOURCE1">#REF!</definedName>
    <definedName name="SOURCE2">#REF!</definedName>
    <definedName name="SOURCES">#REF!</definedName>
    <definedName name="TCA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5" l="1"/>
  <c r="E4" i="12"/>
  <c r="E5" i="12"/>
  <c r="E6" i="12"/>
  <c r="F15" i="12"/>
  <c r="F16" i="12"/>
  <c r="F17" i="12"/>
  <c r="F20" i="12"/>
  <c r="F21" i="12"/>
  <c r="F22" i="12"/>
  <c r="D23" i="12"/>
  <c r="D4" i="11"/>
  <c r="D5" i="11"/>
  <c r="D6" i="11"/>
  <c r="D12" i="11"/>
  <c r="I20" i="3"/>
  <c r="I21" i="3"/>
  <c r="I22" i="3"/>
  <c r="I23" i="3"/>
  <c r="I24" i="3"/>
  <c r="I27" i="3"/>
  <c r="I28" i="3"/>
  <c r="I29" i="3"/>
  <c r="I30" i="3"/>
  <c r="I31" i="3"/>
  <c r="I33" i="3"/>
  <c r="I34" i="3"/>
  <c r="I35" i="3"/>
  <c r="I36" i="3"/>
  <c r="I37" i="3"/>
  <c r="I39" i="3"/>
  <c r="I40" i="3"/>
  <c r="I41" i="3"/>
  <c r="I42" i="3"/>
  <c r="I43" i="3"/>
  <c r="I45" i="3"/>
  <c r="I46" i="3"/>
  <c r="I47" i="3"/>
  <c r="I48" i="3"/>
  <c r="I49" i="3"/>
  <c r="I51" i="3"/>
  <c r="C18" i="11"/>
  <c r="F12" i="11"/>
  <c r="D13" i="11"/>
  <c r="F13" i="11"/>
  <c r="D14" i="11"/>
  <c r="F14" i="11"/>
  <c r="D15" i="11"/>
  <c r="F15" i="11"/>
  <c r="D16" i="11"/>
  <c r="F16" i="11"/>
  <c r="D17" i="11"/>
  <c r="F17" i="11"/>
  <c r="D18" i="11"/>
  <c r="F18" i="11"/>
  <c r="D22" i="11"/>
  <c r="J23" i="2"/>
  <c r="J24" i="2"/>
  <c r="J25" i="2"/>
  <c r="J26" i="2"/>
  <c r="J28" i="2"/>
  <c r="J29" i="2" s="1"/>
  <c r="J30" i="2"/>
  <c r="J32" i="2"/>
  <c r="J38" i="2" s="1"/>
  <c r="J33" i="2"/>
  <c r="J34" i="2"/>
  <c r="J35" i="2"/>
  <c r="J36" i="2"/>
  <c r="J37" i="2"/>
  <c r="J43" i="2"/>
  <c r="J40" i="2"/>
  <c r="J41" i="2"/>
  <c r="J42" i="2" s="1"/>
  <c r="J46" i="2"/>
  <c r="J47" i="2"/>
  <c r="J48" i="2"/>
  <c r="J50" i="2"/>
  <c r="J51" i="2"/>
  <c r="J61" i="2"/>
  <c r="J60" i="2"/>
  <c r="J62" i="2"/>
  <c r="J67" i="2"/>
  <c r="J68" i="2"/>
  <c r="J71" i="2"/>
  <c r="J72" i="2"/>
  <c r="J73" i="2"/>
  <c r="J80" i="2" s="1"/>
  <c r="J74" i="2"/>
  <c r="J77" i="2"/>
  <c r="J78" i="2"/>
  <c r="J79" i="2"/>
  <c r="J86" i="2"/>
  <c r="J87" i="2"/>
  <c r="J88" i="2"/>
  <c r="J89" i="2"/>
  <c r="J90" i="2"/>
  <c r="J91" i="2"/>
  <c r="B18" i="20"/>
  <c r="B20" i="20"/>
  <c r="K23" i="2"/>
  <c r="K25" i="2"/>
  <c r="K29" i="2" s="1"/>
  <c r="K26" i="2"/>
  <c r="K28" i="2"/>
  <c r="K30" i="2"/>
  <c r="K32" i="2"/>
  <c r="K33" i="2"/>
  <c r="K34" i="2"/>
  <c r="K35" i="2"/>
  <c r="K36" i="2"/>
  <c r="K37" i="2"/>
  <c r="K43" i="2"/>
  <c r="K40" i="2"/>
  <c r="K41" i="2"/>
  <c r="K46" i="2"/>
  <c r="K47" i="2"/>
  <c r="K48" i="2"/>
  <c r="K50" i="2"/>
  <c r="K51" i="2"/>
  <c r="K61" i="2"/>
  <c r="K62" i="2" s="1"/>
  <c r="K60" i="2"/>
  <c r="K67" i="2"/>
  <c r="K68" i="2"/>
  <c r="K71" i="2"/>
  <c r="K72" i="2"/>
  <c r="K73" i="2"/>
  <c r="K74" i="2"/>
  <c r="K77" i="2"/>
  <c r="K78" i="2"/>
  <c r="K79" i="2"/>
  <c r="K86" i="2"/>
  <c r="K87" i="2"/>
  <c r="K88" i="2"/>
  <c r="K89" i="2"/>
  <c r="K90" i="2"/>
  <c r="K91" i="2"/>
  <c r="K92" i="2" s="1"/>
  <c r="C18" i="20"/>
  <c r="C20" i="20"/>
  <c r="D23" i="11"/>
  <c r="D25" i="11"/>
  <c r="D26" i="11"/>
  <c r="D27" i="11"/>
  <c r="E3" i="9"/>
  <c r="E4" i="9"/>
  <c r="E5" i="9"/>
  <c r="M13" i="9"/>
  <c r="M15" i="9"/>
  <c r="M17" i="9"/>
  <c r="M19" i="9"/>
  <c r="M21" i="9"/>
  <c r="K23" i="9"/>
  <c r="B4" i="20"/>
  <c r="B5" i="20"/>
  <c r="B6" i="20"/>
  <c r="C50" i="20"/>
  <c r="C52" i="20"/>
  <c r="C54" i="20"/>
  <c r="C56" i="20"/>
  <c r="C58" i="20"/>
  <c r="B5" i="5"/>
  <c r="B6" i="5"/>
  <c r="B7" i="5"/>
  <c r="Q7" i="5"/>
  <c r="B11" i="5"/>
  <c r="D65" i="4"/>
  <c r="E65" i="4"/>
  <c r="D64" i="4"/>
  <c r="E64" i="4"/>
  <c r="B60" i="4"/>
  <c r="B55" i="4"/>
  <c r="B62" i="4"/>
  <c r="B51" i="4"/>
  <c r="B47" i="4"/>
  <c r="B40" i="4"/>
  <c r="B31" i="4"/>
  <c r="B22" i="4"/>
  <c r="B15" i="4"/>
  <c r="K11" i="5"/>
  <c r="C21" i="2"/>
  <c r="F21" i="2" s="1"/>
  <c r="C29" i="2"/>
  <c r="C38" i="2"/>
  <c r="B45" i="1" s="1"/>
  <c r="F14" i="5" s="1"/>
  <c r="C42" i="2"/>
  <c r="C52" i="2"/>
  <c r="C58" i="2"/>
  <c r="D58" i="2"/>
  <c r="C62" i="2"/>
  <c r="E62" i="2" s="1"/>
  <c r="C66" i="2"/>
  <c r="E66" i="2" s="1"/>
  <c r="C80" i="2"/>
  <c r="C92" i="2"/>
  <c r="K12" i="5"/>
  <c r="K13" i="5"/>
  <c r="E20" i="3"/>
  <c r="G20" i="3" s="1"/>
  <c r="E21" i="3"/>
  <c r="G21" i="3" s="1"/>
  <c r="H21" i="3" s="1"/>
  <c r="E22" i="3"/>
  <c r="G22" i="3" s="1"/>
  <c r="H22" i="3" s="1"/>
  <c r="E23" i="3"/>
  <c r="G23" i="3" s="1"/>
  <c r="H23" i="3" s="1"/>
  <c r="E24" i="3"/>
  <c r="G24" i="3" s="1"/>
  <c r="H24" i="3" s="1"/>
  <c r="E27" i="3"/>
  <c r="G27" i="3" s="1"/>
  <c r="H27" i="3" s="1"/>
  <c r="E28" i="3"/>
  <c r="G28" i="3"/>
  <c r="H28" i="3" s="1"/>
  <c r="E29" i="3"/>
  <c r="G29" i="3" s="1"/>
  <c r="H29" i="3" s="1"/>
  <c r="E30" i="3"/>
  <c r="G30" i="3" s="1"/>
  <c r="H30" i="3" s="1"/>
  <c r="E31" i="3"/>
  <c r="G31" i="3" s="1"/>
  <c r="H31" i="3" s="1"/>
  <c r="E33" i="3"/>
  <c r="G33" i="3" s="1"/>
  <c r="H33" i="3" s="1"/>
  <c r="E34" i="3"/>
  <c r="G34" i="3" s="1"/>
  <c r="H34" i="3" s="1"/>
  <c r="E35" i="3"/>
  <c r="G35" i="3" s="1"/>
  <c r="H35" i="3" s="1"/>
  <c r="E36" i="3"/>
  <c r="G36" i="3" s="1"/>
  <c r="H36" i="3" s="1"/>
  <c r="E37" i="3"/>
  <c r="G37" i="3" s="1"/>
  <c r="H37" i="3" s="1"/>
  <c r="E39" i="3"/>
  <c r="G39" i="3" s="1"/>
  <c r="H39" i="3" s="1"/>
  <c r="E40" i="3"/>
  <c r="G40" i="3" s="1"/>
  <c r="H40" i="3" s="1"/>
  <c r="E41" i="3"/>
  <c r="G41" i="3" s="1"/>
  <c r="H41" i="3" s="1"/>
  <c r="E42" i="3"/>
  <c r="G42" i="3" s="1"/>
  <c r="H42" i="3" s="1"/>
  <c r="E43" i="3"/>
  <c r="G43" i="3" s="1"/>
  <c r="H43" i="3" s="1"/>
  <c r="E45" i="3"/>
  <c r="G45" i="3" s="1"/>
  <c r="H45" i="3" s="1"/>
  <c r="E46" i="3"/>
  <c r="G46" i="3" s="1"/>
  <c r="H46" i="3" s="1"/>
  <c r="E47" i="3"/>
  <c r="G47" i="3" s="1"/>
  <c r="H47" i="3" s="1"/>
  <c r="E48" i="3"/>
  <c r="G48" i="3" s="1"/>
  <c r="H48" i="3" s="1"/>
  <c r="E49" i="3"/>
  <c r="G49" i="3"/>
  <c r="H49" i="3" s="1"/>
  <c r="E51" i="3"/>
  <c r="G51" i="3" s="1"/>
  <c r="H51" i="3" s="1"/>
  <c r="F58" i="3"/>
  <c r="F60" i="3"/>
  <c r="F59" i="3"/>
  <c r="F63" i="3"/>
  <c r="F65" i="3"/>
  <c r="F66" i="3" s="1"/>
  <c r="C22" i="5" s="1"/>
  <c r="C23" i="5"/>
  <c r="D23" i="5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F15" i="5"/>
  <c r="C24" i="5" s="1"/>
  <c r="D24" i="5" s="1"/>
  <c r="E24" i="5" s="1"/>
  <c r="F24" i="5" s="1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B14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C32" i="5"/>
  <c r="D32" i="5"/>
  <c r="E32" i="5" s="1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F13" i="5"/>
  <c r="B15" i="5"/>
  <c r="F34" i="5" s="1"/>
  <c r="K15" i="5"/>
  <c r="B12" i="5"/>
  <c r="F12" i="5"/>
  <c r="B13" i="5"/>
  <c r="M13" i="5"/>
  <c r="O13" i="5"/>
  <c r="P13" i="5"/>
  <c r="K14" i="5"/>
  <c r="P15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6" i="4"/>
  <c r="B7" i="4"/>
  <c r="B8" i="4"/>
  <c r="F8" i="4"/>
  <c r="C14" i="4"/>
  <c r="C15" i="4"/>
  <c r="D14" i="4"/>
  <c r="E14" i="4"/>
  <c r="E15" i="4"/>
  <c r="C18" i="4"/>
  <c r="C22" i="4"/>
  <c r="D18" i="4"/>
  <c r="D22" i="4"/>
  <c r="E18" i="4"/>
  <c r="C19" i="4"/>
  <c r="D19" i="4"/>
  <c r="E19" i="4" s="1"/>
  <c r="C20" i="4"/>
  <c r="D20" i="4"/>
  <c r="E20" i="4"/>
  <c r="C21" i="4"/>
  <c r="D21" i="4"/>
  <c r="E21" i="4"/>
  <c r="E22" i="4"/>
  <c r="C25" i="4"/>
  <c r="D25" i="4"/>
  <c r="E25" i="4"/>
  <c r="E31" i="4" s="1"/>
  <c r="C26" i="4"/>
  <c r="D26" i="4"/>
  <c r="E26" i="4"/>
  <c r="C27" i="4"/>
  <c r="D27" i="4"/>
  <c r="E27" i="4" s="1"/>
  <c r="C28" i="4"/>
  <c r="D28" i="4"/>
  <c r="E28" i="4"/>
  <c r="C29" i="4"/>
  <c r="D29" i="4"/>
  <c r="E29" i="4" s="1"/>
  <c r="C30" i="4"/>
  <c r="D30" i="4"/>
  <c r="E30" i="4"/>
  <c r="C34" i="4"/>
  <c r="D34" i="4"/>
  <c r="D40" i="4" s="1"/>
  <c r="C35" i="4"/>
  <c r="D35" i="4"/>
  <c r="E35" i="4"/>
  <c r="C36" i="4"/>
  <c r="D36" i="4"/>
  <c r="E36" i="4" s="1"/>
  <c r="C37" i="4"/>
  <c r="D37" i="4"/>
  <c r="E37" i="4"/>
  <c r="C38" i="4"/>
  <c r="D38" i="4"/>
  <c r="E38" i="4" s="1"/>
  <c r="C39" i="4"/>
  <c r="D39" i="4"/>
  <c r="E39" i="4"/>
  <c r="C43" i="4"/>
  <c r="C47" i="4"/>
  <c r="D43" i="4"/>
  <c r="E43" i="4" s="1"/>
  <c r="E47" i="4" s="1"/>
  <c r="C44" i="4"/>
  <c r="D44" i="4"/>
  <c r="E44" i="4"/>
  <c r="C45" i="4"/>
  <c r="D45" i="4"/>
  <c r="E45" i="4" s="1"/>
  <c r="C46" i="4"/>
  <c r="D46" i="4"/>
  <c r="E46" i="4"/>
  <c r="D47" i="4"/>
  <c r="C50" i="4"/>
  <c r="C51" i="4"/>
  <c r="D50" i="4"/>
  <c r="D51" i="4"/>
  <c r="E50" i="4"/>
  <c r="E51" i="4" s="1"/>
  <c r="C54" i="4"/>
  <c r="C55" i="4"/>
  <c r="D54" i="4"/>
  <c r="D55" i="4" s="1"/>
  <c r="E54" i="4"/>
  <c r="E55" i="4" s="1"/>
  <c r="C58" i="4"/>
  <c r="C60" i="4"/>
  <c r="D58" i="4"/>
  <c r="E58" i="4"/>
  <c r="E60" i="4"/>
  <c r="C59" i="4"/>
  <c r="D59" i="4"/>
  <c r="E59" i="4" s="1"/>
  <c r="D60" i="4"/>
  <c r="C64" i="4"/>
  <c r="C65" i="4"/>
  <c r="B5" i="3"/>
  <c r="B6" i="3"/>
  <c r="B7" i="3"/>
  <c r="I7" i="3"/>
  <c r="F25" i="3"/>
  <c r="F32" i="3"/>
  <c r="F38" i="3"/>
  <c r="F44" i="3"/>
  <c r="F50" i="3"/>
  <c r="C60" i="3"/>
  <c r="C65" i="3"/>
  <c r="B4" i="2"/>
  <c r="C4" i="2"/>
  <c r="B5" i="2"/>
  <c r="C5" i="2"/>
  <c r="B6" i="2"/>
  <c r="C6" i="2"/>
  <c r="B8" i="2"/>
  <c r="F8" i="2"/>
  <c r="F15" i="2" s="1"/>
  <c r="B9" i="2"/>
  <c r="D15" i="2"/>
  <c r="E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J20" i="2"/>
  <c r="K20" i="2"/>
  <c r="K21" i="2" s="1"/>
  <c r="D21" i="2"/>
  <c r="G21" i="2"/>
  <c r="J21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A37" i="2"/>
  <c r="D37" i="2"/>
  <c r="E37" i="2"/>
  <c r="F37" i="2"/>
  <c r="G37" i="2"/>
  <c r="D38" i="2"/>
  <c r="F38" i="2"/>
  <c r="G38" i="2"/>
  <c r="D40" i="2"/>
  <c r="E40" i="2"/>
  <c r="F40" i="2"/>
  <c r="G40" i="2"/>
  <c r="D41" i="2"/>
  <c r="E41" i="2"/>
  <c r="F41" i="2"/>
  <c r="G41" i="2"/>
  <c r="D42" i="2"/>
  <c r="F42" i="2"/>
  <c r="G42" i="2"/>
  <c r="D43" i="2"/>
  <c r="E43" i="2"/>
  <c r="F43" i="2"/>
  <c r="G43" i="2"/>
  <c r="D45" i="2"/>
  <c r="E45" i="2"/>
  <c r="F45" i="2"/>
  <c r="G45" i="2"/>
  <c r="D46" i="2"/>
  <c r="E46" i="2"/>
  <c r="F46" i="2"/>
  <c r="G46" i="2"/>
  <c r="D47" i="2"/>
  <c r="E47" i="2"/>
  <c r="F47" i="2"/>
  <c r="G47" i="2"/>
  <c r="D48" i="2"/>
  <c r="E48" i="2"/>
  <c r="F48" i="2"/>
  <c r="G48" i="2"/>
  <c r="D49" i="2"/>
  <c r="D52" i="2" s="1"/>
  <c r="E49" i="2"/>
  <c r="E52" i="2" s="1"/>
  <c r="F49" i="2"/>
  <c r="F52" i="2" s="1"/>
  <c r="G49" i="2"/>
  <c r="G52" i="2" s="1"/>
  <c r="D50" i="2"/>
  <c r="E50" i="2"/>
  <c r="F50" i="2"/>
  <c r="G50" i="2"/>
  <c r="D51" i="2"/>
  <c r="E51" i="2"/>
  <c r="F51" i="2"/>
  <c r="G51" i="2"/>
  <c r="D54" i="2"/>
  <c r="E54" i="2"/>
  <c r="F54" i="2"/>
  <c r="G54" i="2"/>
  <c r="D55" i="2"/>
  <c r="E55" i="2"/>
  <c r="F55" i="2"/>
  <c r="G55" i="2"/>
  <c r="D56" i="2"/>
  <c r="E56" i="2"/>
  <c r="F56" i="2"/>
  <c r="G56" i="2"/>
  <c r="D57" i="2"/>
  <c r="E57" i="2"/>
  <c r="F57" i="2"/>
  <c r="G57" i="2"/>
  <c r="E58" i="2"/>
  <c r="F58" i="2"/>
  <c r="D60" i="2"/>
  <c r="E60" i="2"/>
  <c r="F60" i="2"/>
  <c r="G60" i="2"/>
  <c r="D61" i="2"/>
  <c r="E61" i="2"/>
  <c r="F61" i="2"/>
  <c r="G61" i="2"/>
  <c r="D64" i="2"/>
  <c r="E64" i="2"/>
  <c r="F64" i="2"/>
  <c r="G64" i="2"/>
  <c r="D65" i="2"/>
  <c r="E65" i="2"/>
  <c r="F65" i="2"/>
  <c r="G65" i="2"/>
  <c r="D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E71" i="2"/>
  <c r="F71" i="2"/>
  <c r="G71" i="2"/>
  <c r="D72" i="2"/>
  <c r="E72" i="2"/>
  <c r="F72" i="2"/>
  <c r="G72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7" i="2"/>
  <c r="E77" i="2"/>
  <c r="F77" i="2"/>
  <c r="G77" i="2"/>
  <c r="D78" i="2"/>
  <c r="E78" i="2"/>
  <c r="F78" i="2"/>
  <c r="G78" i="2"/>
  <c r="D79" i="2"/>
  <c r="E79" i="2"/>
  <c r="F79" i="2"/>
  <c r="G79" i="2"/>
  <c r="D80" i="2"/>
  <c r="F80" i="2"/>
  <c r="G80" i="2"/>
  <c r="D86" i="2"/>
  <c r="E88" i="2" s="1"/>
  <c r="F90" i="2" s="1"/>
  <c r="G92" i="2" s="1"/>
  <c r="D87" i="2"/>
  <c r="E89" i="2" s="1"/>
  <c r="F91" i="2" s="1"/>
  <c r="G93" i="2" s="1"/>
  <c r="E87" i="2"/>
  <c r="F89" i="2" s="1"/>
  <c r="G91" i="2" s="1"/>
  <c r="F87" i="2"/>
  <c r="G89" i="2" s="1"/>
  <c r="G87" i="2"/>
  <c r="D88" i="2"/>
  <c r="E90" i="2" s="1"/>
  <c r="F92" i="2" s="1"/>
  <c r="D89" i="2"/>
  <c r="E91" i="2"/>
  <c r="F93" i="2" s="1"/>
  <c r="D90" i="2"/>
  <c r="E92" i="2" s="1"/>
  <c r="D91" i="2"/>
  <c r="E93" i="2" s="1"/>
  <c r="D92" i="2"/>
  <c r="F65410" i="2"/>
  <c r="G65410" i="2"/>
  <c r="B42" i="1"/>
  <c r="F23" i="12"/>
  <c r="H34" i="5"/>
  <c r="E80" i="2"/>
  <c r="D62" i="4"/>
  <c r="E62" i="4" s="1"/>
  <c r="E34" i="5"/>
  <c r="G62" i="2"/>
  <c r="J92" i="2"/>
  <c r="D15" i="4"/>
  <c r="Q34" i="5"/>
  <c r="E42" i="2"/>
  <c r="C31" i="4"/>
  <c r="O34" i="5"/>
  <c r="N34" i="5"/>
  <c r="L34" i="5"/>
  <c r="D34" i="5"/>
  <c r="P34" i="5"/>
  <c r="J34" i="5"/>
  <c r="I34" i="5"/>
  <c r="G58" i="2"/>
  <c r="C62" i="4"/>
  <c r="C67" i="4"/>
  <c r="C30" i="5"/>
  <c r="D30" i="5"/>
  <c r="E30" i="5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B67" i="4"/>
  <c r="C40" i="4"/>
  <c r="D67" i="4"/>
  <c r="B38" i="1" s="1"/>
  <c r="F11" i="5" s="1"/>
  <c r="C34" i="5"/>
  <c r="D62" i="2"/>
  <c r="E21" i="2"/>
  <c r="G34" i="5"/>
  <c r="D31" i="4"/>
  <c r="F25" i="4"/>
  <c r="F55" i="4"/>
  <c r="F35" i="4"/>
  <c r="F36" i="4"/>
  <c r="F40" i="4"/>
  <c r="F26" i="4"/>
  <c r="F39" i="4"/>
  <c r="F51" i="4"/>
  <c r="F38" i="4"/>
  <c r="F44" i="4"/>
  <c r="F65" i="4"/>
  <c r="F21" i="4"/>
  <c r="F47" i="4"/>
  <c r="F37" i="4"/>
  <c r="F18" i="4"/>
  <c r="F46" i="4"/>
  <c r="F27" i="4"/>
  <c r="F20" i="4"/>
  <c r="F58" i="4"/>
  <c r="F43" i="4"/>
  <c r="F19" i="4"/>
  <c r="F28" i="4"/>
  <c r="F14" i="4"/>
  <c r="F67" i="4"/>
  <c r="F62" i="4"/>
  <c r="F34" i="4"/>
  <c r="F29" i="4"/>
  <c r="F45" i="4"/>
  <c r="F60" i="4"/>
  <c r="F15" i="4"/>
  <c r="F30" i="4"/>
  <c r="F54" i="4"/>
  <c r="F50" i="4"/>
  <c r="F59" i="4"/>
  <c r="F31" i="4"/>
  <c r="F64" i="4"/>
  <c r="F22" i="4"/>
  <c r="F54" i="3" l="1"/>
  <c r="I54" i="3"/>
  <c r="E15" i="11" s="1"/>
  <c r="K80" i="2"/>
  <c r="K42" i="2"/>
  <c r="J52" i="2"/>
  <c r="K38" i="2"/>
  <c r="K81" i="2" s="1"/>
  <c r="C81" i="2"/>
  <c r="D81" i="2" s="1"/>
  <c r="E86" i="2" s="1"/>
  <c r="F88" i="2" s="1"/>
  <c r="G90" i="2" s="1"/>
  <c r="F62" i="2"/>
  <c r="K52" i="2"/>
  <c r="E17" i="11"/>
  <c r="E18" i="11"/>
  <c r="E23" i="11"/>
  <c r="E22" i="11"/>
  <c r="E12" i="11"/>
  <c r="E14" i="11"/>
  <c r="E25" i="11"/>
  <c r="E16" i="11"/>
  <c r="E26" i="11"/>
  <c r="E27" i="11"/>
  <c r="E13" i="11"/>
  <c r="J81" i="2"/>
  <c r="G81" i="2"/>
  <c r="E81" i="2"/>
  <c r="F86" i="2" s="1"/>
  <c r="G88" i="2" s="1"/>
  <c r="F81" i="2"/>
  <c r="G86" i="2" s="1"/>
  <c r="C93" i="2"/>
  <c r="H81" i="2" s="1"/>
  <c r="E38" i="2"/>
  <c r="E67" i="4"/>
  <c r="E34" i="4"/>
  <c r="E40" i="4" s="1"/>
  <c r="K34" i="5"/>
  <c r="M34" i="5"/>
  <c r="H20" i="3"/>
  <c r="H54" i="3" s="1"/>
  <c r="B30" i="1" s="1"/>
  <c r="C21" i="5" s="1"/>
  <c r="G54" i="3"/>
  <c r="M26" i="9"/>
  <c r="M34" i="9" s="1"/>
  <c r="M38" i="9"/>
  <c r="M60" i="9"/>
  <c r="M32" i="9"/>
  <c r="M62" i="9"/>
  <c r="M41" i="9"/>
  <c r="M36" i="9"/>
  <c r="M50" i="9"/>
  <c r="K83" i="2" l="1"/>
  <c r="K93" i="2"/>
  <c r="K95" i="2" s="1"/>
  <c r="C10" i="20" s="1"/>
  <c r="C22" i="20" s="1"/>
  <c r="C25" i="20" s="1"/>
  <c r="C28" i="20" s="1"/>
  <c r="C37" i="20" s="1"/>
  <c r="C39" i="20" s="1"/>
  <c r="H35" i="2"/>
  <c r="H33" i="2"/>
  <c r="H87" i="2"/>
  <c r="H36" i="2"/>
  <c r="H65" i="2"/>
  <c r="H32" i="2"/>
  <c r="H47" i="2"/>
  <c r="H60" i="2"/>
  <c r="H92" i="2"/>
  <c r="H45" i="2"/>
  <c r="H54" i="2"/>
  <c r="H78" i="2"/>
  <c r="H79" i="2"/>
  <c r="H48" i="2"/>
  <c r="H17" i="2"/>
  <c r="H88" i="2"/>
  <c r="H51" i="2"/>
  <c r="H62" i="2"/>
  <c r="H43" i="2"/>
  <c r="H30" i="2"/>
  <c r="H70" i="2"/>
  <c r="H86" i="2"/>
  <c r="H90" i="2"/>
  <c r="H15" i="2"/>
  <c r="H23" i="2"/>
  <c r="H38" i="2"/>
  <c r="H76" i="2"/>
  <c r="H20" i="2"/>
  <c r="H16" i="2"/>
  <c r="H56" i="2"/>
  <c r="H27" i="2"/>
  <c r="H46" i="2"/>
  <c r="B44" i="1"/>
  <c r="O11" i="5" s="1"/>
  <c r="H58" i="2"/>
  <c r="H67" i="2"/>
  <c r="H26" i="2"/>
  <c r="H41" i="2"/>
  <c r="H80" i="2"/>
  <c r="H89" i="2"/>
  <c r="H74" i="2"/>
  <c r="H93" i="2"/>
  <c r="H61" i="2"/>
  <c r="H68" i="2"/>
  <c r="H29" i="2"/>
  <c r="B43" i="1"/>
  <c r="H21" i="2"/>
  <c r="H66" i="2"/>
  <c r="H19" i="2"/>
  <c r="H73" i="2"/>
  <c r="H40" i="2"/>
  <c r="H37" i="2"/>
  <c r="H49" i="2"/>
  <c r="H24" i="2"/>
  <c r="H18" i="2"/>
  <c r="H57" i="2"/>
  <c r="H91" i="2"/>
  <c r="D93" i="2"/>
  <c r="H72" i="2"/>
  <c r="H28" i="2"/>
  <c r="H71" i="2"/>
  <c r="H64" i="2"/>
  <c r="H50" i="2"/>
  <c r="H55" i="2"/>
  <c r="H77" i="2"/>
  <c r="H34" i="2"/>
  <c r="H52" i="2"/>
  <c r="H25" i="2"/>
  <c r="H42" i="2"/>
  <c r="H75" i="2"/>
  <c r="J83" i="2"/>
  <c r="J93" i="2"/>
  <c r="J95" i="2" s="1"/>
  <c r="C25" i="5"/>
  <c r="D21" i="5"/>
  <c r="M43" i="9"/>
  <c r="M45" i="9" s="1"/>
  <c r="M65" i="9" s="1"/>
  <c r="M67" i="9" s="1"/>
  <c r="Q15" i="5" l="1"/>
  <c r="Q13" i="5"/>
  <c r="P11" i="5"/>
  <c r="M68" i="9"/>
  <c r="B10" i="20"/>
  <c r="B22" i="20" s="1"/>
  <c r="B25" i="20" s="1"/>
  <c r="B28" i="20" s="1"/>
  <c r="D25" i="5"/>
  <c r="E21" i="5"/>
  <c r="C27" i="5"/>
  <c r="C28" i="5" s="1"/>
  <c r="C35" i="5" s="1"/>
  <c r="B30" i="20" l="1"/>
  <c r="B33" i="20" s="1"/>
  <c r="B50" i="20" s="1"/>
  <c r="B52" i="20" s="1"/>
  <c r="B54" i="20" s="1"/>
  <c r="B56" i="20" s="1"/>
  <c r="B37" i="20"/>
  <c r="B39" i="20" s="1"/>
  <c r="B40" i="20" s="1"/>
  <c r="B42" i="20" s="1"/>
  <c r="B44" i="20" s="1"/>
  <c r="B46" i="20" s="1"/>
  <c r="C38" i="5"/>
  <c r="D38" i="5" s="1"/>
  <c r="E38" i="5" s="1"/>
  <c r="F38" i="5" s="1"/>
  <c r="G38" i="5" s="1"/>
  <c r="H38" i="5" s="1"/>
  <c r="I38" i="5" s="1"/>
  <c r="J38" i="5" s="1"/>
  <c r="K38" i="5" s="1"/>
  <c r="L38" i="5" s="1"/>
  <c r="M38" i="5" s="1"/>
  <c r="N38" i="5" s="1"/>
  <c r="O38" i="5" s="1"/>
  <c r="P38" i="5" s="1"/>
  <c r="Q38" i="5" s="1"/>
  <c r="C37" i="5"/>
  <c r="O12" i="5" s="1"/>
  <c r="E25" i="5"/>
  <c r="F21" i="5"/>
  <c r="D27" i="5"/>
  <c r="D28" i="5" s="1"/>
  <c r="B58" i="20" l="1"/>
  <c r="D33" i="5"/>
  <c r="D35" i="5" s="1"/>
  <c r="F25" i="5"/>
  <c r="G21" i="5"/>
  <c r="E27" i="5"/>
  <c r="E28" i="5" s="1"/>
  <c r="C39" i="5"/>
  <c r="Q12" i="5"/>
  <c r="Q11" i="5" s="1"/>
  <c r="P12" i="5"/>
  <c r="C41" i="5"/>
  <c r="C43" i="5" s="1"/>
  <c r="B55" i="1" l="1"/>
  <c r="O14" i="5" s="1"/>
  <c r="C24" i="11"/>
  <c r="C56" i="5"/>
  <c r="C57" i="5" s="1"/>
  <c r="H21" i="5"/>
  <c r="G25" i="5"/>
  <c r="F27" i="5"/>
  <c r="F28" i="5" s="1"/>
  <c r="D41" i="5"/>
  <c r="D43" i="5" s="1"/>
  <c r="D39" i="5"/>
  <c r="E33" i="5"/>
  <c r="E35" i="5" s="1"/>
  <c r="C28" i="11" l="1"/>
  <c r="F24" i="11" s="1"/>
  <c r="D24" i="11"/>
  <c r="E24" i="11"/>
  <c r="Q14" i="5"/>
  <c r="P14" i="5"/>
  <c r="O16" i="5"/>
  <c r="F33" i="5"/>
  <c r="F35" i="5" s="1"/>
  <c r="D56" i="5"/>
  <c r="E39" i="5"/>
  <c r="E41" i="5"/>
  <c r="E43" i="5" s="1"/>
  <c r="D57" i="5"/>
  <c r="G27" i="5"/>
  <c r="G28" i="5" s="1"/>
  <c r="H25" i="5"/>
  <c r="I21" i="5"/>
  <c r="B45" i="5" l="1"/>
  <c r="E46" i="5" s="1"/>
  <c r="J47" i="5"/>
  <c r="I47" i="5"/>
  <c r="G47" i="5"/>
  <c r="B47" i="1"/>
  <c r="C47" i="5"/>
  <c r="M47" i="5"/>
  <c r="D47" i="5"/>
  <c r="E47" i="5"/>
  <c r="P47" i="5"/>
  <c r="O47" i="5"/>
  <c r="F47" i="5"/>
  <c r="L47" i="5"/>
  <c r="H47" i="5"/>
  <c r="K47" i="5"/>
  <c r="B50" i="5"/>
  <c r="Q47" i="5"/>
  <c r="P16" i="5"/>
  <c r="N47" i="5"/>
  <c r="Q16" i="5"/>
  <c r="E28" i="11"/>
  <c r="F23" i="11"/>
  <c r="F27" i="11"/>
  <c r="F25" i="11"/>
  <c r="D28" i="11"/>
  <c r="F22" i="11"/>
  <c r="F28" i="11" s="1"/>
  <c r="F26" i="11"/>
  <c r="G33" i="5"/>
  <c r="G35" i="5" s="1"/>
  <c r="E51" i="5"/>
  <c r="E56" i="5"/>
  <c r="E57" i="5" s="1"/>
  <c r="I25" i="5"/>
  <c r="J21" i="5"/>
  <c r="F39" i="5"/>
  <c r="F41" i="5"/>
  <c r="F43" i="5" s="1"/>
  <c r="H27" i="5"/>
  <c r="H28" i="5" s="1"/>
  <c r="C51" i="5" l="1"/>
  <c r="C53" i="5" s="1"/>
  <c r="D51" i="5"/>
  <c r="D53" i="5" s="1"/>
  <c r="E53" i="5" s="1"/>
  <c r="C46" i="5"/>
  <c r="C48" i="5" s="1"/>
  <c r="D46" i="5"/>
  <c r="H33" i="5"/>
  <c r="H35" i="5" s="1"/>
  <c r="G39" i="5"/>
  <c r="G41" i="5"/>
  <c r="G43" i="5" s="1"/>
  <c r="F46" i="5"/>
  <c r="F51" i="5"/>
  <c r="F56" i="5"/>
  <c r="F57" i="5" s="1"/>
  <c r="J25" i="5"/>
  <c r="K21" i="5"/>
  <c r="I27" i="5"/>
  <c r="I28" i="5" s="1"/>
  <c r="F53" i="5" l="1"/>
  <c r="D48" i="5"/>
  <c r="E48" i="5" s="1"/>
  <c r="F48" i="5" s="1"/>
  <c r="J27" i="5"/>
  <c r="J28" i="5" s="1"/>
  <c r="K25" i="5"/>
  <c r="L21" i="5"/>
  <c r="G51" i="5"/>
  <c r="G53" i="5" s="1"/>
  <c r="G56" i="5"/>
  <c r="G57" i="5" s="1"/>
  <c r="G46" i="5"/>
  <c r="I33" i="5"/>
  <c r="I35" i="5" s="1"/>
  <c r="H41" i="5"/>
  <c r="H43" i="5" s="1"/>
  <c r="H39" i="5"/>
  <c r="G48" i="5" l="1"/>
  <c r="I41" i="5"/>
  <c r="I43" i="5" s="1"/>
  <c r="I39" i="5"/>
  <c r="J33" i="5"/>
  <c r="J35" i="5" s="1"/>
  <c r="L25" i="5"/>
  <c r="M21" i="5"/>
  <c r="H56" i="5"/>
  <c r="H57" i="5" s="1"/>
  <c r="H46" i="5"/>
  <c r="H48" i="5" s="1"/>
  <c r="H51" i="5"/>
  <c r="H53" i="5" s="1"/>
  <c r="K27" i="5"/>
  <c r="K28" i="5" s="1"/>
  <c r="L27" i="5" l="1"/>
  <c r="L28" i="5" s="1"/>
  <c r="J39" i="5"/>
  <c r="J41" i="5"/>
  <c r="J43" i="5" s="1"/>
  <c r="K33" i="5"/>
  <c r="K35" i="5"/>
  <c r="I46" i="5"/>
  <c r="I48" i="5" s="1"/>
  <c r="I56" i="5"/>
  <c r="I57" i="5" s="1"/>
  <c r="I51" i="5"/>
  <c r="I53" i="5" s="1"/>
  <c r="N21" i="5"/>
  <c r="M25" i="5"/>
  <c r="J46" i="5" l="1"/>
  <c r="J48" i="5" s="1"/>
  <c r="J56" i="5"/>
  <c r="J57" i="5" s="1"/>
  <c r="J51" i="5"/>
  <c r="J53" i="5" s="1"/>
  <c r="K39" i="5"/>
  <c r="K41" i="5"/>
  <c r="K43" i="5" s="1"/>
  <c r="L33" i="5"/>
  <c r="L35" i="5" s="1"/>
  <c r="M27" i="5"/>
  <c r="M28" i="5" s="1"/>
  <c r="O21" i="5"/>
  <c r="N25" i="5"/>
  <c r="M33" i="5" l="1"/>
  <c r="M35" i="5" s="1"/>
  <c r="L41" i="5"/>
  <c r="L43" i="5" s="1"/>
  <c r="L39" i="5"/>
  <c r="K46" i="5"/>
  <c r="K48" i="5" s="1"/>
  <c r="K56" i="5"/>
  <c r="K57" i="5" s="1"/>
  <c r="K51" i="5"/>
  <c r="K53" i="5" s="1"/>
  <c r="N27" i="5"/>
  <c r="N28" i="5" s="1"/>
  <c r="O25" i="5"/>
  <c r="P21" i="5"/>
  <c r="N33" i="5" l="1"/>
  <c r="N35" i="5" s="1"/>
  <c r="L46" i="5"/>
  <c r="L48" i="5" s="1"/>
  <c r="L56" i="5"/>
  <c r="L57" i="5" s="1"/>
  <c r="L51" i="5"/>
  <c r="L53" i="5" s="1"/>
  <c r="M39" i="5"/>
  <c r="M41" i="5"/>
  <c r="M43" i="5" s="1"/>
  <c r="P25" i="5"/>
  <c r="Q21" i="5"/>
  <c r="Q25" i="5" s="1"/>
  <c r="O27" i="5"/>
  <c r="O28" i="5" s="1"/>
  <c r="O33" i="5" l="1"/>
  <c r="O35" i="5" s="1"/>
  <c r="Q27" i="5"/>
  <c r="Q28" i="5" s="1"/>
  <c r="P27" i="5"/>
  <c r="P28" i="5" s="1"/>
  <c r="N39" i="5"/>
  <c r="N41" i="5"/>
  <c r="N43" i="5" s="1"/>
  <c r="M46" i="5"/>
  <c r="M48" i="5" s="1"/>
  <c r="M56" i="5"/>
  <c r="M57" i="5" s="1"/>
  <c r="M51" i="5"/>
  <c r="M53" i="5" s="1"/>
  <c r="P33" i="5" l="1"/>
  <c r="P35" i="5" s="1"/>
  <c r="N51" i="5"/>
  <c r="N53" i="5" s="1"/>
  <c r="N46" i="5"/>
  <c r="N48" i="5" s="1"/>
  <c r="N56" i="5"/>
  <c r="N57" i="5" s="1"/>
  <c r="Q33" i="5"/>
  <c r="K16" i="5" s="1"/>
  <c r="O39" i="5"/>
  <c r="O41" i="5"/>
  <c r="O43" i="5" s="1"/>
  <c r="O56" i="5" l="1"/>
  <c r="O46" i="5"/>
  <c r="O48" i="5" s="1"/>
  <c r="O51" i="5"/>
  <c r="O53" i="5" s="1"/>
  <c r="O57" i="5"/>
  <c r="P41" i="5"/>
  <c r="P43" i="5" s="1"/>
  <c r="P39" i="5"/>
  <c r="Q35" i="5"/>
  <c r="Q39" i="5" l="1"/>
  <c r="Q41" i="5"/>
  <c r="Q43" i="5" s="1"/>
  <c r="P46" i="5"/>
  <c r="P48" i="5" s="1"/>
  <c r="P51" i="5"/>
  <c r="P53" i="5" s="1"/>
  <c r="P56" i="5"/>
  <c r="P57" i="5" s="1"/>
  <c r="Q51" i="5" l="1"/>
  <c r="Q53" i="5" s="1"/>
  <c r="Q56" i="5"/>
  <c r="Q57" i="5" s="1"/>
  <c r="Q46" i="5"/>
  <c r="Q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StoterK</author>
  </authors>
  <commentList>
    <comment ref="B51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
Insert the affordability level of the manager's unit.</t>
        </r>
      </text>
    </comment>
    <comment ref="C51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
Insert the correct rent based on the unit size  and affordability level.</t>
        </r>
      </text>
    </comment>
    <comment ref="D51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
Insert utility allowance for the unit size the manager occupies.</t>
        </r>
      </text>
    </comment>
  </commentList>
</comments>
</file>

<file path=xl/sharedStrings.xml><?xml version="1.0" encoding="utf-8"?>
<sst xmlns="http://schemas.openxmlformats.org/spreadsheetml/2006/main" count="645" uniqueCount="442">
  <si>
    <t>Master  Menu</t>
  </si>
  <si>
    <t>MENU</t>
  </si>
  <si>
    <t>INPUT</t>
  </si>
  <si>
    <t>Input  Table</t>
  </si>
  <si>
    <t>COSTS</t>
  </si>
  <si>
    <t>RENT</t>
  </si>
  <si>
    <t>OE</t>
  </si>
  <si>
    <t>CASH</t>
  </si>
  <si>
    <t>TCAC</t>
  </si>
  <si>
    <t>SOURCES</t>
  </si>
  <si>
    <t xml:space="preserve">                             INPUT  DATA</t>
  </si>
  <si>
    <t>VACANCY RATE</t>
  </si>
  <si>
    <t>TOTAL LAND SQUARE FOOTAGE</t>
  </si>
  <si>
    <t>TOTAL BUILDING SQUARE FOOTAGE</t>
  </si>
  <si>
    <t>RENT INCOME</t>
  </si>
  <si>
    <t>RENT INCOME INFLATION FACTOR</t>
  </si>
  <si>
    <t>COMMERCIAL INCOME</t>
  </si>
  <si>
    <t>COMMERCIAL INCOME INFLATION FACTOR</t>
  </si>
  <si>
    <t>LAUNDRY &amp; MISC. INCOME/YEAR</t>
  </si>
  <si>
    <t>LAUNDRY &amp; MISC. INCOME INFLATION FACTOR</t>
  </si>
  <si>
    <t>INTEREST INCOME</t>
  </si>
  <si>
    <t>INTEREST INCOME INFLATION FACTOR</t>
  </si>
  <si>
    <t>OPERATING EXPENSES/UNIT/YEAR</t>
  </si>
  <si>
    <t>OPERATING EXPENSE INFLATION FACTOR</t>
  </si>
  <si>
    <t>OPERATING RESERVE</t>
  </si>
  <si>
    <t>LAND COSTS</t>
  </si>
  <si>
    <t>DEVELOPMENT COSTS (NIC Land)</t>
  </si>
  <si>
    <t>TOTAL DEVELOPMENT COSTS</t>
  </si>
  <si>
    <t>TOTAL CONSTRUCTION COSTS</t>
  </si>
  <si>
    <t>CONVENTIONAL LOAN AMOUNT</t>
  </si>
  <si>
    <t>CONVENTIONAL LOAN RATE</t>
  </si>
  <si>
    <t>CONVENTIONAL LOAN YEARS</t>
  </si>
  <si>
    <t>CONVENTIONAL LOAN TYPE</t>
  </si>
  <si>
    <t>AMORTIZED</t>
  </si>
  <si>
    <t>DEBT COVERAGE RATIO (X::1) X=</t>
  </si>
  <si>
    <t>PROJECT NAME:</t>
  </si>
  <si>
    <t>PROJECT DEVELOPER:</t>
  </si>
  <si>
    <t>Project Name:</t>
  </si>
  <si>
    <t>Project Address:</t>
  </si>
  <si>
    <t>Developer:</t>
  </si>
  <si>
    <t>Number of Dwelling Units:</t>
  </si>
  <si>
    <t>Gross Building Area (sf)</t>
  </si>
  <si>
    <t>Gross Non-Residential Floor Area</t>
  </si>
  <si>
    <t xml:space="preserve"> </t>
  </si>
  <si>
    <t>TOTAL</t>
  </si>
  <si>
    <t>$ PER</t>
  </si>
  <si>
    <t>$ PER SF</t>
  </si>
  <si>
    <t>% OF</t>
  </si>
  <si>
    <t>UNIT</t>
  </si>
  <si>
    <t>BUILDING</t>
  </si>
  <si>
    <t>LAND</t>
  </si>
  <si>
    <t>Developer Name:</t>
  </si>
  <si>
    <t>Monthly</t>
  </si>
  <si>
    <t>Total</t>
  </si>
  <si>
    <t>Unit</t>
  </si>
  <si>
    <t>Percent</t>
  </si>
  <si>
    <t>Gross</t>
  </si>
  <si>
    <t>Utility</t>
  </si>
  <si>
    <t>Net</t>
  </si>
  <si>
    <t>Number</t>
  </si>
  <si>
    <t>Annual</t>
  </si>
  <si>
    <t># of</t>
  </si>
  <si>
    <t>Type</t>
  </si>
  <si>
    <t>Median</t>
  </si>
  <si>
    <t>Rent</t>
  </si>
  <si>
    <t>Allow.</t>
  </si>
  <si>
    <t>of Units</t>
  </si>
  <si>
    <t>Rent ($)</t>
  </si>
  <si>
    <t>Bdrms.</t>
  </si>
  <si>
    <t>EFFICIENCY</t>
  </si>
  <si>
    <t>ONE BEDROOM</t>
  </si>
  <si>
    <t>TWO BEDROOM</t>
  </si>
  <si>
    <t>THREE BEDROOM</t>
  </si>
  <si>
    <t>FOUR BEDROOM</t>
  </si>
  <si>
    <t>OPERATING EXPENSES</t>
  </si>
  <si>
    <t>ANNUAL</t>
  </si>
  <si>
    <t>MONTHLY</t>
  </si>
  <si>
    <t>PER UNIT</t>
  </si>
  <si>
    <t>UNIT/MO.</t>
  </si>
  <si>
    <t>% TOTAL</t>
  </si>
  <si>
    <t>1.  MANAGEMENT</t>
  </si>
  <si>
    <t xml:space="preserve">    TOTAL MANAGEMENT</t>
  </si>
  <si>
    <t>2.  ADMINISTRATION</t>
  </si>
  <si>
    <t xml:space="preserve">    TOTAL ADMINISTRATION</t>
  </si>
  <si>
    <t xml:space="preserve">3.  SALARIES AND BENEFITS                                                           </t>
  </si>
  <si>
    <t xml:space="preserve">    TOTAL SALARIES</t>
  </si>
  <si>
    <t>4.  MAINTENANCE</t>
  </si>
  <si>
    <t xml:space="preserve">    TOTAL MAINTENANCE</t>
  </si>
  <si>
    <t>5.  UTILITIES NOT PAID BY TENANTS</t>
  </si>
  <si>
    <t xml:space="preserve">    TOTAL UTILITIES</t>
  </si>
  <si>
    <t xml:space="preserve">    TOTAL INSURANCE</t>
  </si>
  <si>
    <t>7.  TAXES</t>
  </si>
  <si>
    <t xml:space="preserve">    TOTAL TAXES</t>
  </si>
  <si>
    <t>8.  OTHER</t>
  </si>
  <si>
    <t xml:space="preserve">    TOTAL OTHER</t>
  </si>
  <si>
    <t>TOTAL OPERATING EXPENSES</t>
  </si>
  <si>
    <t>Project Address</t>
  </si>
  <si>
    <t>ASSUMPTIONS:</t>
  </si>
  <si>
    <t>Per Unit</t>
  </si>
  <si>
    <t xml:space="preserve">Residential Income Infl. Rate: </t>
  </si>
  <si>
    <t>Unit Operating Exp:</t>
  </si>
  <si>
    <t>TOTAL DEV. COSTS:</t>
  </si>
  <si>
    <t>Laundry &amp; Misc. Infl. Factor:</t>
  </si>
  <si>
    <t>Conventional Loan Rate:</t>
  </si>
  <si>
    <t>Max Conven. Loan:</t>
  </si>
  <si>
    <t>Operating Expense Infl. Factor:</t>
  </si>
  <si>
    <t>Conventional Loan Yrs:</t>
  </si>
  <si>
    <t>Vacancy Rate:</t>
  </si>
  <si>
    <t>Construction Costs:</t>
  </si>
  <si>
    <t>Conventional Loan Type:</t>
  </si>
  <si>
    <t>Number of Units:</t>
  </si>
  <si>
    <t>Laundry Inc/Year:</t>
  </si>
  <si>
    <t>Debt Coverage Ratio:</t>
  </si>
  <si>
    <t>Real Estate Taxes: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</si>
  <si>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</si>
  <si>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</si>
  <si>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</si>
  <si>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</si>
  <si>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</si>
  <si>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</si>
  <si>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</si>
  <si>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</si>
  <si>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</si>
  <si>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</si>
  <si>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</si>
  <si>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</si>
  <si>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</si>
  <si>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</si>
  <si>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</si>
  <si>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Residential Income </t>
  </si>
  <si>
    <t xml:space="preserve">Laundry &amp; Miscellaneous </t>
  </si>
  <si>
    <t>GROSS INCOME</t>
  </si>
  <si>
    <t xml:space="preserve">Vacancy </t>
  </si>
  <si>
    <t>EFFECTIVE GROSS INCOME</t>
  </si>
  <si>
    <t xml:space="preserve">Operating Expenses </t>
  </si>
  <si>
    <t>Real Estate Taxes</t>
  </si>
  <si>
    <t xml:space="preserve">Operating Reserve </t>
  </si>
  <si>
    <t>Replacement Reserve</t>
  </si>
  <si>
    <t xml:space="preserve">                             MASTER  MENU</t>
  </si>
  <si>
    <t xml:space="preserve">Cash Available for Debt Service </t>
  </si>
  <si>
    <t>Actual Debt Service</t>
  </si>
  <si>
    <t>Debt Coverage Ratio</t>
  </si>
  <si>
    <t>CASH FLOW AFTER DEBT SERVICE</t>
  </si>
  <si>
    <t>CASH AVAILABLE FOR DISTRIBUTION</t>
  </si>
  <si>
    <t>Annual Interest Payment Due</t>
  </si>
  <si>
    <t>Annual Cash to Borrower</t>
  </si>
  <si>
    <t>Off-Site Improvements</t>
  </si>
  <si>
    <t>Demolition</t>
  </si>
  <si>
    <t>NEW CONSTRUCTION</t>
  </si>
  <si>
    <t>Structures</t>
  </si>
  <si>
    <t>General Requirements</t>
  </si>
  <si>
    <t>Contractor Overhead</t>
  </si>
  <si>
    <t>Contractor Profit</t>
  </si>
  <si>
    <t>Site Work</t>
  </si>
  <si>
    <t>ARCHITECTURAL FEES</t>
  </si>
  <si>
    <t>Supervision</t>
  </si>
  <si>
    <t>Construction Loan Interest</t>
  </si>
  <si>
    <t>Origination Fee</t>
  </si>
  <si>
    <t>Insurance</t>
  </si>
  <si>
    <t>PERMANENT FINANCING</t>
  </si>
  <si>
    <t>Title and Recording</t>
  </si>
  <si>
    <t>LEGAL FEES</t>
  </si>
  <si>
    <t>RESERVES</t>
  </si>
  <si>
    <t>OTHER</t>
  </si>
  <si>
    <t>Environmental Audit</t>
  </si>
  <si>
    <t>Marketing</t>
  </si>
  <si>
    <t>Furnishings</t>
  </si>
  <si>
    <t>Other</t>
  </si>
  <si>
    <t>DEVELOPER COSTS</t>
  </si>
  <si>
    <t>Project Administration</t>
  </si>
  <si>
    <t>TOTAL ADJUSTED ELIGIBLE BASIS</t>
  </si>
  <si>
    <t>TOTAL QUALIFIED BASIS</t>
  </si>
  <si>
    <t>TOTAL ANNUAL FEDERAL CREDIT</t>
  </si>
  <si>
    <t>MAXIMUM FEDERAL CREDIT</t>
  </si>
  <si>
    <t>x 10 years</t>
  </si>
  <si>
    <t>Qualified Basis</t>
  </si>
  <si>
    <t>% over 4 years</t>
  </si>
  <si>
    <t>equals</t>
  </si>
  <si>
    <t>(back to menu)</t>
  </si>
  <si>
    <t>(Click on Link or F5)</t>
  </si>
  <si>
    <t>(back to main menu)</t>
  </si>
  <si>
    <t xml:space="preserve">TOTAL </t>
  </si>
  <si>
    <t>Total Number of Units</t>
  </si>
  <si>
    <t>TOTAL # BEDROOMS</t>
  </si>
  <si>
    <t xml:space="preserve">$ PER </t>
  </si>
  <si>
    <t>BEDROOM</t>
  </si>
  <si>
    <t>Unit Rent</t>
  </si>
  <si>
    <t>Total Rent</t>
  </si>
  <si>
    <t>**Tenant Paid Rents Calculation:</t>
  </si>
  <si>
    <t>TOTAL SECTION 8 RENTAL INCOME</t>
  </si>
  <si>
    <t>TOTAL TENANT RENTAL INCOME</t>
  </si>
  <si>
    <t>Section 8 Rents</t>
  </si>
  <si>
    <t>Tax Credits</t>
  </si>
  <si>
    <t xml:space="preserve">     Other: Security</t>
  </si>
  <si>
    <t>Partnership Related Charges and Fee</t>
  </si>
  <si>
    <t>Market Study</t>
  </si>
  <si>
    <t>UNIT SIZE</t>
  </si>
  <si>
    <t>UNIT BASIS LIMIT</t>
  </si>
  <si>
    <t>NO. OF UNITS</t>
  </si>
  <si>
    <t>BASIS LIMIT</t>
  </si>
  <si>
    <t>TOTAL UNITS</t>
  </si>
  <si>
    <t>TOTAL THRESHOLD BASIS LIMIT</t>
  </si>
  <si>
    <t>IF ONE OR MORE OF THE FOLLOWING CHARACTERISTICS ARE PROPOSED, ADJUST THRESHOLD</t>
  </si>
  <si>
    <t>Projects specifically designed for 100% special needs tenants</t>
  </si>
  <si>
    <t>Plus Local Development Impact Fees required to be paid to local government entities</t>
  </si>
  <si>
    <t>Tax Credit Proceeds</t>
  </si>
  <si>
    <t>City Loan</t>
  </si>
  <si>
    <t>Sources Summary-PERMANENT</t>
  </si>
  <si>
    <t xml:space="preserve">Total </t>
  </si>
  <si>
    <t>Max. Conven. Loan</t>
  </si>
  <si>
    <t>Other: deferred developer fee</t>
  </si>
  <si>
    <t>Other:  deferred expenses</t>
  </si>
  <si>
    <t>Unit Size</t>
  </si>
  <si>
    <t>Affordability</t>
  </si>
  <si>
    <t>of units</t>
  </si>
  <si>
    <t>Exhibit 5a - Basis Limits</t>
  </si>
  <si>
    <t>BASIS</t>
  </si>
  <si>
    <t>TOTAL OPERATING EXPENSES INC. TAXES AND SERVICES</t>
  </si>
  <si>
    <t>Estimated Total Syndication Net Proceeds</t>
  </si>
  <si>
    <t>Market/Other</t>
  </si>
  <si>
    <t>Input data in green areas only.</t>
  </si>
  <si>
    <t># of Units</t>
  </si>
  <si>
    <t>Commercial Income</t>
  </si>
  <si>
    <t xml:space="preserve">MANAGER'S </t>
  </si>
  <si>
    <t>PART 1</t>
  </si>
  <si>
    <t>PART 5</t>
  </si>
  <si>
    <t>PART 6</t>
  </si>
  <si>
    <t xml:space="preserve">Annual Payment </t>
  </si>
  <si>
    <t>Annual Payment (_____%)</t>
  </si>
  <si>
    <t>These sources of funds are a guide add or delete sources as needed</t>
  </si>
  <si>
    <t>*</t>
  </si>
  <si>
    <t>Bdrm</t>
  </si>
  <si>
    <t>SAMPLE FORMAT</t>
  </si>
  <si>
    <t>PART 2</t>
  </si>
  <si>
    <t>PART 4</t>
  </si>
  <si>
    <t>Max Subsidy</t>
  </si>
  <si>
    <t>30% or below</t>
  </si>
  <si>
    <t>1 Bedroom</t>
  </si>
  <si>
    <t>NOI BEFORE DEBT SERVICE</t>
  </si>
  <si>
    <t>Land Cost or Value</t>
  </si>
  <si>
    <t>Total Land Cost or Value</t>
  </si>
  <si>
    <t>Existing Improvements Value</t>
  </si>
  <si>
    <t>Total Acquisition Costs</t>
  </si>
  <si>
    <t>REHABILITATION</t>
  </si>
  <si>
    <t>Total Rehab. Costs</t>
  </si>
  <si>
    <t>Total new Construction Costs</t>
  </si>
  <si>
    <t>Design</t>
  </si>
  <si>
    <t>Total Architectural Costs</t>
  </si>
  <si>
    <t>CONSTRUCTION INTEREST &amp; FEES</t>
  </si>
  <si>
    <t>Credit Enhance. &amp; App. Fee</t>
  </si>
  <si>
    <t>Total Construction Interest &amp; Fees</t>
  </si>
  <si>
    <t>Loan Origination Fee</t>
  </si>
  <si>
    <t>Total Permanent Financing Costs</t>
  </si>
  <si>
    <t>Lender Legal Pd. by Applicant</t>
  </si>
  <si>
    <t>Other (Specify)</t>
  </si>
  <si>
    <t>Total Reserve Costs</t>
  </si>
  <si>
    <t>TCAC App/Alloc/Monitor fees</t>
  </si>
  <si>
    <t>Permit Processing Fees</t>
  </si>
  <si>
    <t>Capital Fees</t>
  </si>
  <si>
    <t>Total Other Costs</t>
  </si>
  <si>
    <t>Subtotals</t>
  </si>
  <si>
    <t>Developer Overhead/Profit</t>
  </si>
  <si>
    <t>Consultant/Processing Agent</t>
  </si>
  <si>
    <t>Broker Fees paid by Owner</t>
  </si>
  <si>
    <t>Total Developer Costs</t>
  </si>
  <si>
    <t>TOTAL PROJECT COST</t>
  </si>
  <si>
    <t>Total Attorney Costs</t>
  </si>
  <si>
    <t>Local Dev. Impact Fees</t>
  </si>
  <si>
    <t>LAND COSTS/ACQUISITION:</t>
  </si>
  <si>
    <t>Const. Management Oversight</t>
  </si>
  <si>
    <t>XXXXXX</t>
  </si>
  <si>
    <t>REQUESTED PURSUANT TO 10327(C)(5).</t>
  </si>
  <si>
    <t>PROJECT COSTS</t>
  </si>
  <si>
    <t>Subtotal Eligible Basis</t>
  </si>
  <si>
    <t>Bridge Loan Expense During Construction</t>
  </si>
  <si>
    <t>Total Eligible Basis</t>
  </si>
  <si>
    <t>Deduct From Eligible Basis:</t>
  </si>
  <si>
    <t>All Grant Proceeds Used to Finance Costs in Eligible Basis</t>
  </si>
  <si>
    <t>Non-Qualified Non-Recourse Financing</t>
  </si>
  <si>
    <t>Non-Qualifying Portion of Higher Quality Units</t>
  </si>
  <si>
    <t>Historic Credit (residential portion only)</t>
  </si>
  <si>
    <t>Total Ineligible Amounts</t>
  </si>
  <si>
    <t>Total Eligible Basis Amount Voluntarily Excluded</t>
  </si>
  <si>
    <t>TOTAL BASIS REDUCTION</t>
  </si>
  <si>
    <t>TOTAL REQUESTED UNADJUSTED ELIGIBLE BASIS</t>
  </si>
  <si>
    <t>QUALIFIED BASIS</t>
  </si>
  <si>
    <t>TOTAL CREDIT REDUCTION</t>
  </si>
  <si>
    <t xml:space="preserve">TOTAL ADJUSTED QUALIFIED BASIS </t>
  </si>
  <si>
    <t>Applicable Percentage</t>
  </si>
  <si>
    <t>Subtotal Annual Federal Credit</t>
  </si>
  <si>
    <t>Total State Credit  (4 years)</t>
  </si>
  <si>
    <t>Construction Loan</t>
  </si>
  <si>
    <t>AHP Subsidy</t>
  </si>
  <si>
    <t xml:space="preserve">Plus 15% or the lesser of the amount of costs associated with seismic upgrading and/or </t>
  </si>
  <si>
    <t>toxic or other environmental mitigation</t>
  </si>
  <si>
    <t>THRESHOLD BASIS x 2%</t>
  </si>
  <si>
    <t>THRESHOLD BASIS x 7%</t>
  </si>
  <si>
    <t>THRESHOLD BASIS x 15%</t>
  </si>
  <si>
    <t>DETERMINATION OF FEDERAL CREDIT</t>
  </si>
  <si>
    <t>TOTAL COMBINED ANNUAL FEDERAL CREDIT</t>
  </si>
  <si>
    <t>DETERMINATION OF ELIGIBLE AND QUALIFIED BASIS</t>
  </si>
  <si>
    <t>Estimated Federal Syndication Net Proceeds Raised</t>
  </si>
  <si>
    <t>Estimated State Syndication Net Proceeds Raised</t>
  </si>
  <si>
    <t xml:space="preserve">Input data in green &amp; yellow </t>
  </si>
  <si>
    <t>areas only.</t>
  </si>
  <si>
    <t xml:space="preserve">If you change a formula or rent </t>
  </si>
  <si>
    <t>figure, then you must</t>
  </si>
  <si>
    <t xml:space="preserve">include the change in your notes </t>
  </si>
  <si>
    <t xml:space="preserve">and assumptions. </t>
  </si>
  <si>
    <r>
      <t>High Cost Area Adjustment</t>
    </r>
    <r>
      <rPr>
        <sz val="8"/>
        <rFont val="Arial"/>
        <family val="2"/>
      </rPr>
      <t xml:space="preserve"> (adjust to 130% where applicable)</t>
    </r>
  </si>
  <si>
    <t>Prevailing Wages or Davis Bacon</t>
  </si>
  <si>
    <t>SUBTOTAL THRESHOLD BASIS ADJUSTMENTS</t>
  </si>
  <si>
    <t>Total SURVEY AND ENGINEERING</t>
  </si>
  <si>
    <t>0 Bedroom</t>
  </si>
  <si>
    <t>2 Bedroom</t>
  </si>
  <si>
    <t>3 Bedroom</t>
  </si>
  <si>
    <t>4 Bedroom</t>
  </si>
  <si>
    <t>Enter 0 if not applicable:</t>
  </si>
  <si>
    <t>General Liability Insurance</t>
  </si>
  <si>
    <t>PART  7</t>
  </si>
  <si>
    <t>PART 5a</t>
  </si>
  <si>
    <t>BASIS LIMITS</t>
  </si>
  <si>
    <t>BASIS LIMIT UPWARD UP FOR EACH CHARACTERISTIC OF THE AMOUNT</t>
  </si>
  <si>
    <t>Exhibit 1  -  Development Costs</t>
  </si>
  <si>
    <t xml:space="preserve">Exhibit 2  -  Rent Schedule </t>
  </si>
  <si>
    <t>Exhibit 3  -  Operating Expenses</t>
  </si>
  <si>
    <t>Exhibit 5  -  Tax Credit Analysis</t>
  </si>
  <si>
    <t>Exhibit 6  -  Financing</t>
  </si>
  <si>
    <t>Total efficiency</t>
  </si>
  <si>
    <t>Total one bedroom</t>
  </si>
  <si>
    <t>Total 2 bedroom</t>
  </si>
  <si>
    <t>Total 3 bedroom</t>
  </si>
  <si>
    <t>Total 4 bedroom</t>
  </si>
  <si>
    <t>use maximum currently allowed by TCAC or current rate</t>
  </si>
  <si>
    <r>
      <t xml:space="preserve">x Tax Credit Factor </t>
    </r>
    <r>
      <rPr>
        <sz val="8"/>
        <rFont val="Arial"/>
        <family val="2"/>
      </rPr>
      <t>(must document)</t>
    </r>
  </si>
  <si>
    <t>Supportive Services</t>
  </si>
  <si>
    <t>Replace Res.  per unit</t>
  </si>
  <si>
    <t>REPLACEMENT RESERVE PER UNIT</t>
  </si>
  <si>
    <t>H&amp;CS Loan, Rate:</t>
  </si>
  <si>
    <t>Cumulative City of ____________ Loan Balance</t>
  </si>
  <si>
    <t>BORROWER - PERCENT OF CASH AVAILABLE FOR DISTRIBUTION</t>
  </si>
  <si>
    <t>Cumulative Cash to Borrower</t>
  </si>
  <si>
    <r>
      <t xml:space="preserve">Applicable Fraction </t>
    </r>
    <r>
      <rPr>
        <sz val="8"/>
        <rFont val="Arial"/>
        <family val="2"/>
      </rPr>
      <t>(adjust where necessary)</t>
    </r>
  </si>
  <si>
    <t>THRESHOLD BASIS X 20%</t>
  </si>
  <si>
    <t>Day care facility is part of the development.</t>
  </si>
  <si>
    <t>(but not "tuck under" parking)</t>
  </si>
  <si>
    <t xml:space="preserve">Parking structures beneath residential units - New construction only </t>
  </si>
  <si>
    <t>APPRAISAL COSTS</t>
  </si>
  <si>
    <t>CONSTRUCTION CONTINGENCY COSTS</t>
  </si>
  <si>
    <t>RELOCATION EXPENSES</t>
  </si>
  <si>
    <t>Max. Dev. Fee</t>
  </si>
  <si>
    <r>
      <t>Total Eligible Basis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(enter 0 in column for credits not being used)</t>
    </r>
  </si>
  <si>
    <t xml:space="preserve">Legal </t>
  </si>
  <si>
    <t>THRESHOLD BASIS X 10%</t>
  </si>
  <si>
    <t>SUBTOTAL ADJUSTMENT ABOVE MAY NOT EXCEED 39%</t>
  </si>
  <si>
    <t>9% Projects</t>
  </si>
  <si>
    <t>4% Projects</t>
  </si>
  <si>
    <t>At least 95% of upper floor units are serviced by an elevator</t>
  </si>
  <si>
    <t>For tax exempt bond projects, plus 1% for every 1% of the project's units that will be income and rent restricted</t>
  </si>
  <si>
    <t>below 50% but above 35% of AMI.</t>
  </si>
  <si>
    <t>or below</t>
  </si>
  <si>
    <t>Accounting</t>
  </si>
  <si>
    <t>revise split when necessary</t>
  </si>
  <si>
    <t>For tax exempt bond projects, plus 2% for each 1% of units that will be income and rent restricted to 35% of AMI</t>
  </si>
  <si>
    <t>X Tax Credit Factor</t>
  </si>
  <si>
    <t>TOTAL THRESHOLD BASIS</t>
  </si>
  <si>
    <t>THRESHOLD BASIS X 5%</t>
  </si>
  <si>
    <t>Projects subject to project labor agreement or using skilled laborforce</t>
  </si>
  <si>
    <t>THRESHOLD BASIS X _%</t>
  </si>
  <si>
    <t xml:space="preserve">Plus up to 10%  Basis adjustment for projects that include  </t>
  </si>
  <si>
    <t>energy measures per TCAC regulations</t>
  </si>
  <si>
    <t>specify percent</t>
  </si>
  <si>
    <t>*Gross Rents with Project Based Vouchers/VASH</t>
  </si>
  <si>
    <t>Scheduled rents w.o. rent subsidies</t>
  </si>
  <si>
    <t>Net additional PBV/VASH Income</t>
  </si>
  <si>
    <t>2 or larger</t>
  </si>
  <si>
    <t>TCAC High Cost Limit</t>
  </si>
  <si>
    <t xml:space="preserve">     Contract Management Fee </t>
  </si>
  <si>
    <t xml:space="preserve">     Marketing</t>
  </si>
  <si>
    <t xml:space="preserve">     Audit</t>
  </si>
  <si>
    <t xml:space="preserve">     Legal </t>
  </si>
  <si>
    <t xml:space="preserve">     Office Expenses </t>
  </si>
  <si>
    <t xml:space="preserve">     On-Site Manager/Asst. Manager </t>
  </si>
  <si>
    <t xml:space="preserve">     Janitorial Personnel</t>
  </si>
  <si>
    <t xml:space="preserve">     Case Manager</t>
  </si>
  <si>
    <t xml:space="preserve">     Housekeepers</t>
  </si>
  <si>
    <t xml:space="preserve">     Payroll Txs, Ins &amp; Wkr. Comp.</t>
  </si>
  <si>
    <t xml:space="preserve">     Supplies</t>
  </si>
  <si>
    <t xml:space="preserve">     Repairs Contract </t>
  </si>
  <si>
    <t xml:space="preserve">     Pest Control </t>
  </si>
  <si>
    <t xml:space="preserve">     Grounds Contract</t>
  </si>
  <si>
    <t xml:space="preserve">     Interior Painting</t>
  </si>
  <si>
    <t xml:space="preserve">     Other </t>
  </si>
  <si>
    <t xml:space="preserve">     Trash Removal </t>
  </si>
  <si>
    <t xml:space="preserve">     Electricity</t>
  </si>
  <si>
    <t xml:space="preserve">     Water/Sewer</t>
  </si>
  <si>
    <t xml:space="preserve">     Gas </t>
  </si>
  <si>
    <t xml:space="preserve">     Property &amp; Liability Insurance </t>
  </si>
  <si>
    <t xml:space="preserve">     Business Tax and License</t>
  </si>
  <si>
    <t xml:space="preserve">     Loan Monitoring </t>
  </si>
  <si>
    <t xml:space="preserve">     Real Estate Taxes and Assessments </t>
  </si>
  <si>
    <t xml:space="preserve">     Support Services  - Provide detailed budget</t>
  </si>
  <si>
    <t>Exhibit 4  -  Cash flow Analysis</t>
  </si>
  <si>
    <t>Accum 15 yr Op Reserve:</t>
  </si>
  <si>
    <t>Unit Operating Reserve:</t>
  </si>
  <si>
    <t>Photovoltaic Credit (as applicable)</t>
  </si>
  <si>
    <t>Other Ineligible Amounts</t>
  </si>
  <si>
    <t>Plus 10% basis adjustment for a project that is in a County that has an adjusted 9% threshold basis limit for a 2</t>
  </si>
  <si>
    <t>bed unit equal to or less than $400,000 and is in a census tract designated by TCAC as Highest or High Resource</t>
  </si>
  <si>
    <t>Operating Reserve</t>
  </si>
  <si>
    <t>Capitalized Transition Reserves</t>
  </si>
  <si>
    <t>Deferred Developer Fee</t>
  </si>
  <si>
    <t>Total  Sources of Funds</t>
  </si>
  <si>
    <t>Total Sources of Funds</t>
  </si>
  <si>
    <t>Per Bedroom</t>
  </si>
  <si>
    <t>in your Notes &amp; Assumptions.</t>
  </si>
  <si>
    <t xml:space="preserve">If you change a category or formula </t>
  </si>
  <si>
    <t xml:space="preserve">you must explain the change </t>
  </si>
  <si>
    <t>Trust Gap Loan:</t>
  </si>
  <si>
    <t>Trust -PERCENT OF CASH AVAILABLE FOR DISTRIBUTION</t>
  </si>
  <si>
    <t>State/City- PERCENT OF CASH AVAILABLE FOR DISTRIBUTION</t>
  </si>
  <si>
    <t>Other Soft Loans (State/City)</t>
  </si>
  <si>
    <t>Other income limits for units receiving funding from other programs may apply.</t>
  </si>
  <si>
    <t>BASED ON 2023 THRESHOLDS</t>
  </si>
  <si>
    <t>The unit Basis Limits listed above are current as of January 2023</t>
  </si>
  <si>
    <t>Exhibit 7  -  GCAHT Loan Amount</t>
  </si>
  <si>
    <t>GCAHT</t>
  </si>
  <si>
    <t>HI Funded Units</t>
  </si>
  <si>
    <t>LHTF Funded Units</t>
  </si>
  <si>
    <t>Note:  The rents shown below are based on 2023 rent limits per TCAC</t>
  </si>
  <si>
    <t>GCAHT LOAN AMOUNT</t>
  </si>
  <si>
    <t>GCAHT LOAN RATE</t>
  </si>
  <si>
    <t>Maximum GCAHT Loan</t>
  </si>
  <si>
    <t>GCAHT Loan</t>
  </si>
  <si>
    <t>Development Costs</t>
  </si>
  <si>
    <t xml:space="preserve">Rent Schedule </t>
  </si>
  <si>
    <t>PART 3</t>
  </si>
  <si>
    <t>Cash flow Analysis</t>
  </si>
  <si>
    <t>Tax Credit Analysis</t>
  </si>
  <si>
    <t>Basis Limits</t>
  </si>
  <si>
    <t>Financing</t>
  </si>
  <si>
    <t>GCAHT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</si>
</sst>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#,##0.0"/>
    <numFmt numFmtId="167" formatCode="_(* #,##0_);_(* \(#,##0\);_(* &quot;-&quot;??_);_(@_)"/>
  </numFmts>
  <fonts count="27" x14ac:knownFonts="1">
    <font>
      <sz val="12"/>
      <name val="Arial"/>
    </font>
    <font>
      <sz val="18"/>
      <name val="Arial"/>
      <family val="2"/>
    </font>
    <font>
      <sz val="8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sz val="12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3"/>
        <bgColor indexed="2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13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</cellStyleXfs>
  <cellXfs count="336">
    <xf numFmtId="3" fontId="0" fillId="0" borderId="0" xfId="0" applyNumberFormat="1" applyAlignment="1"/>
    <xf numFmtId="3" fontId="4" fillId="2" borderId="2" xfId="0" applyNumberFormat="1" applyFont="1" applyFill="1" applyBorder="1" applyAlignment="1"/>
    <xf numFmtId="3" fontId="5" fillId="3" borderId="3" xfId="0" applyNumberFormat="1" applyFont="1" applyFill="1" applyBorder="1" applyAlignment="1"/>
    <xf numFmtId="3" fontId="5" fillId="3" borderId="4" xfId="0" applyNumberFormat="1" applyFont="1" applyFill="1" applyBorder="1" applyAlignment="1"/>
    <xf numFmtId="3" fontId="6" fillId="3" borderId="4" xfId="0" applyNumberFormat="1" applyFont="1" applyFill="1" applyBorder="1" applyAlignment="1">
      <alignment horizontal="center"/>
    </xf>
    <xf numFmtId="3" fontId="4" fillId="0" borderId="0" xfId="0" applyNumberFormat="1" applyFont="1" applyAlignment="1"/>
    <xf numFmtId="3" fontId="4" fillId="4" borderId="0" xfId="0" applyNumberFormat="1" applyFont="1" applyFill="1" applyAlignment="1"/>
    <xf numFmtId="7" fontId="4" fillId="4" borderId="0" xfId="3" applyFont="1" applyFill="1"/>
    <xf numFmtId="0" fontId="7" fillId="5" borderId="0" xfId="0" applyFont="1" applyFill="1" applyAlignment="1">
      <alignment horizontal="center" vertical="top"/>
    </xf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/>
    <xf numFmtId="3" fontId="8" fillId="3" borderId="0" xfId="0" applyNumberFormat="1" applyFont="1" applyFill="1" applyAlignment="1"/>
    <xf numFmtId="3" fontId="9" fillId="3" borderId="0" xfId="9" applyNumberFormat="1" applyFont="1" applyFill="1" applyBorder="1" applyAlignment="1" applyProtection="1">
      <alignment horizontal="center"/>
    </xf>
    <xf numFmtId="5" fontId="4" fillId="4" borderId="0" xfId="3" applyNumberFormat="1" applyFont="1" applyFill="1"/>
    <xf numFmtId="5" fontId="4" fillId="0" borderId="0" xfId="3" applyNumberFormat="1" applyFont="1"/>
    <xf numFmtId="10" fontId="4" fillId="4" borderId="0" xfId="10" applyFont="1" applyFill="1"/>
    <xf numFmtId="3" fontId="11" fillId="0" borderId="0" xfId="0" applyNumberFormat="1" applyFont="1" applyAlignment="1"/>
    <xf numFmtId="3" fontId="11" fillId="0" borderId="0" xfId="0" applyNumberFormat="1" applyFont="1" applyAlignment="1">
      <alignment horizontal="center"/>
    </xf>
    <xf numFmtId="1" fontId="4" fillId="0" borderId="0" xfId="10" applyNumberFormat="1" applyFont="1"/>
    <xf numFmtId="0" fontId="4" fillId="0" borderId="5" xfId="0" applyFont="1" applyBorder="1" applyAlignment="1">
      <alignment horizontal="center" vertical="top"/>
    </xf>
    <xf numFmtId="3" fontId="4" fillId="4" borderId="2" xfId="0" applyNumberFormat="1" applyFont="1" applyFill="1" applyBorder="1" applyAlignment="1"/>
    <xf numFmtId="3" fontId="4" fillId="4" borderId="6" xfId="0" applyNumberFormat="1" applyFont="1" applyFill="1" applyBorder="1" applyAlignment="1"/>
    <xf numFmtId="5" fontId="8" fillId="6" borderId="7" xfId="0" applyNumberFormat="1" applyFont="1" applyFill="1" applyBorder="1" applyAlignment="1"/>
    <xf numFmtId="3" fontId="12" fillId="6" borderId="7" xfId="0" applyNumberFormat="1" applyFont="1" applyFill="1" applyBorder="1" applyAlignment="1"/>
    <xf numFmtId="5" fontId="12" fillId="7" borderId="7" xfId="0" applyNumberFormat="1" applyFont="1" applyFill="1" applyBorder="1" applyAlignment="1"/>
    <xf numFmtId="5" fontId="12" fillId="8" borderId="7" xfId="3" applyNumberFormat="1" applyFont="1" applyFill="1" applyBorder="1"/>
    <xf numFmtId="5" fontId="12" fillId="6" borderId="7" xfId="0" applyNumberFormat="1" applyFont="1" applyFill="1" applyBorder="1" applyAlignment="1"/>
    <xf numFmtId="10" fontId="12" fillId="6" borderId="7" xfId="0" applyNumberFormat="1" applyFont="1" applyFill="1" applyBorder="1" applyAlignment="1"/>
    <xf numFmtId="3" fontId="12" fillId="8" borderId="7" xfId="0" applyNumberFormat="1" applyFont="1" applyFill="1" applyBorder="1" applyAlignment="1"/>
    <xf numFmtId="3" fontId="4" fillId="9" borderId="0" xfId="0" applyNumberFormat="1" applyFont="1" applyFill="1" applyAlignment="1"/>
    <xf numFmtId="3" fontId="10" fillId="0" borderId="0" xfId="0" applyNumberFormat="1" applyFont="1" applyAlignment="1"/>
    <xf numFmtId="3" fontId="4" fillId="0" borderId="0" xfId="0" applyNumberFormat="1" applyFont="1" applyAlignment="1">
      <alignment horizontal="right"/>
    </xf>
    <xf numFmtId="7" fontId="4" fillId="0" borderId="0" xfId="3" applyFont="1"/>
    <xf numFmtId="0" fontId="12" fillId="0" borderId="0" xfId="0" applyFont="1">
      <alignment vertical="top"/>
    </xf>
    <xf numFmtId="10" fontId="12" fillId="0" borderId="0" xfId="10" applyFont="1" applyFill="1"/>
    <xf numFmtId="5" fontId="12" fillId="0" borderId="0" xfId="3" applyNumberFormat="1" applyFont="1"/>
    <xf numFmtId="3" fontId="13" fillId="0" borderId="0" xfId="0" applyNumberFormat="1" applyFont="1" applyAlignment="1"/>
    <xf numFmtId="6" fontId="14" fillId="8" borderId="0" xfId="3" applyNumberFormat="1" applyFont="1" applyFill="1"/>
    <xf numFmtId="10" fontId="14" fillId="8" borderId="0" xfId="10" applyFont="1" applyFill="1"/>
    <xf numFmtId="3" fontId="16" fillId="10" borderId="8" xfId="0" applyNumberFormat="1" applyFont="1" applyFill="1" applyBorder="1" applyAlignment="1"/>
    <xf numFmtId="10" fontId="14" fillId="10" borderId="8" xfId="10" applyFont="1" applyFill="1" applyBorder="1"/>
    <xf numFmtId="9" fontId="14" fillId="8" borderId="9" xfId="0" applyNumberFormat="1" applyFont="1" applyFill="1" applyBorder="1" applyAlignment="1">
      <alignment horizontal="center"/>
    </xf>
    <xf numFmtId="5" fontId="12" fillId="6" borderId="7" xfId="3" applyNumberFormat="1" applyFont="1" applyFill="1" applyBorder="1" applyAlignment="1"/>
    <xf numFmtId="3" fontId="12" fillId="4" borderId="0" xfId="0" applyNumberFormat="1" applyFont="1" applyFill="1" applyAlignment="1"/>
    <xf numFmtId="5" fontId="12" fillId="4" borderId="0" xfId="3" applyNumberFormat="1" applyFont="1" applyFill="1"/>
    <xf numFmtId="7" fontId="12" fillId="4" borderId="0" xfId="3" applyFont="1" applyFill="1"/>
    <xf numFmtId="10" fontId="12" fillId="4" borderId="0" xfId="10" applyFont="1" applyFill="1"/>
    <xf numFmtId="3" fontId="12" fillId="0" borderId="0" xfId="0" applyNumberFormat="1" applyFont="1" applyAlignment="1"/>
    <xf numFmtId="3" fontId="4" fillId="0" borderId="0" xfId="0" applyNumberFormat="1" applyFont="1" applyAlignment="1">
      <alignment horizontal="left"/>
    </xf>
    <xf numFmtId="3" fontId="12" fillId="0" borderId="8" xfId="0" applyNumberFormat="1" applyFont="1" applyBorder="1" applyAlignment="1"/>
    <xf numFmtId="3" fontId="12" fillId="0" borderId="0" xfId="0" applyNumberFormat="1" applyFont="1" applyAlignment="1">
      <alignment horizontal="center"/>
    </xf>
    <xf numFmtId="3" fontId="12" fillId="0" borderId="10" xfId="0" applyNumberFormat="1" applyFont="1" applyBorder="1" applyAlignment="1"/>
    <xf numFmtId="3" fontId="12" fillId="0" borderId="1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left"/>
    </xf>
    <xf numFmtId="3" fontId="12" fillId="0" borderId="9" xfId="0" applyNumberFormat="1" applyFont="1" applyBorder="1" applyAlignment="1"/>
    <xf numFmtId="5" fontId="4" fillId="4" borderId="0" xfId="3" applyNumberFormat="1" applyFont="1" applyFill="1" applyBorder="1"/>
    <xf numFmtId="3" fontId="12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0" fontId="4" fillId="0" borderId="0" xfId="3" applyNumberFormat="1" applyFont="1"/>
    <xf numFmtId="3" fontId="12" fillId="4" borderId="10" xfId="0" applyNumberFormat="1" applyFont="1" applyFill="1" applyBorder="1" applyAlignment="1"/>
    <xf numFmtId="3" fontId="13" fillId="9" borderId="0" xfId="0" applyNumberFormat="1" applyFont="1" applyFill="1" applyAlignment="1"/>
    <xf numFmtId="3" fontId="12" fillId="2" borderId="6" xfId="0" applyNumberFormat="1" applyFont="1" applyFill="1" applyBorder="1" applyAlignment="1"/>
    <xf numFmtId="3" fontId="18" fillId="3" borderId="3" xfId="0" applyNumberFormat="1" applyFont="1" applyFill="1" applyBorder="1" applyAlignment="1"/>
    <xf numFmtId="3" fontId="17" fillId="0" borderId="0" xfId="9" applyNumberFormat="1" applyFont="1" applyFill="1" applyAlignment="1" applyProtection="1"/>
    <xf numFmtId="3" fontId="12" fillId="0" borderId="7" xfId="0" applyNumberFormat="1" applyFont="1" applyBorder="1" applyAlignment="1"/>
    <xf numFmtId="10" fontId="12" fillId="0" borderId="7" xfId="0" applyNumberFormat="1" applyFont="1" applyBorder="1" applyAlignment="1"/>
    <xf numFmtId="3" fontId="12" fillId="11" borderId="7" xfId="0" applyNumberFormat="1" applyFont="1" applyFill="1" applyBorder="1" applyAlignment="1"/>
    <xf numFmtId="10" fontId="12" fillId="7" borderId="7" xfId="0" applyNumberFormat="1" applyFont="1" applyFill="1" applyBorder="1" applyAlignment="1"/>
    <xf numFmtId="10" fontId="12" fillId="8" borderId="7" xfId="0" applyNumberFormat="1" applyFont="1" applyFill="1" applyBorder="1" applyAlignment="1"/>
    <xf numFmtId="3" fontId="12" fillId="0" borderId="7" xfId="0" applyNumberFormat="1" applyFont="1" applyBorder="1" applyAlignment="1">
      <alignment horizontal="left"/>
    </xf>
    <xf numFmtId="3" fontId="12" fillId="7" borderId="7" xfId="0" applyNumberFormat="1" applyFont="1" applyFill="1" applyBorder="1" applyAlignment="1">
      <alignment horizontal="right"/>
    </xf>
    <xf numFmtId="2" fontId="12" fillId="7" borderId="7" xfId="0" applyNumberFormat="1" applyFont="1" applyFill="1" applyBorder="1" applyAlignment="1"/>
    <xf numFmtId="9" fontId="12" fillId="0" borderId="0" xfId="0" applyNumberFormat="1" applyFont="1" applyAlignment="1"/>
    <xf numFmtId="5" fontId="12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5" fontId="12" fillId="0" borderId="0" xfId="4" applyFont="1"/>
    <xf numFmtId="3" fontId="17" fillId="4" borderId="0" xfId="9" applyNumberFormat="1" applyFont="1" applyFill="1" applyAlignment="1" applyProtection="1"/>
    <xf numFmtId="5" fontId="12" fillId="4" borderId="0" xfId="3" applyNumberFormat="1" applyFont="1" applyFill="1" applyBorder="1"/>
    <xf numFmtId="3" fontId="4" fillId="4" borderId="0" xfId="0" applyNumberFormat="1" applyFont="1" applyFill="1" applyAlignment="1">
      <alignment horizontal="right"/>
    </xf>
    <xf numFmtId="5" fontId="10" fillId="4" borderId="0" xfId="3" applyNumberFormat="1" applyFont="1" applyFill="1" applyBorder="1"/>
    <xf numFmtId="5" fontId="12" fillId="4" borderId="10" xfId="3" applyNumberFormat="1" applyFont="1" applyFill="1" applyBorder="1"/>
    <xf numFmtId="3" fontId="12" fillId="0" borderId="1" xfId="0" applyNumberFormat="1" applyFont="1" applyBorder="1" applyAlignment="1"/>
    <xf numFmtId="5" fontId="12" fillId="0" borderId="1" xfId="3" applyNumberFormat="1" applyFont="1" applyFill="1" applyBorder="1"/>
    <xf numFmtId="7" fontId="12" fillId="0" borderId="1" xfId="3" applyFont="1" applyFill="1" applyBorder="1"/>
    <xf numFmtId="10" fontId="12" fillId="0" borderId="1" xfId="10" applyFont="1" applyFill="1" applyBorder="1"/>
    <xf numFmtId="7" fontId="12" fillId="0" borderId="0" xfId="3" applyFont="1"/>
    <xf numFmtId="10" fontId="12" fillId="0" borderId="0" xfId="10" applyFont="1"/>
    <xf numFmtId="10" fontId="4" fillId="0" borderId="0" xfId="10" applyFont="1" applyBorder="1" applyAlignment="1">
      <alignment horizontal="center"/>
    </xf>
    <xf numFmtId="5" fontId="12" fillId="0" borderId="0" xfId="3" applyNumberFormat="1" applyFont="1" applyFill="1" applyBorder="1" applyAlignment="1"/>
    <xf numFmtId="10" fontId="12" fillId="0" borderId="0" xfId="10" applyFont="1" applyBorder="1"/>
    <xf numFmtId="5" fontId="12" fillId="0" borderId="0" xfId="3" applyNumberFormat="1" applyFont="1" applyFill="1" applyBorder="1"/>
    <xf numFmtId="5" fontId="11" fillId="0" borderId="11" xfId="3" applyNumberFormat="1" applyFont="1" applyFill="1" applyBorder="1" applyAlignment="1"/>
    <xf numFmtId="5" fontId="12" fillId="0" borderId="11" xfId="3" applyNumberFormat="1" applyFont="1" applyFill="1" applyBorder="1"/>
    <xf numFmtId="3" fontId="12" fillId="4" borderId="0" xfId="0" applyNumberFormat="1" applyFont="1" applyFill="1" applyAlignment="1">
      <alignment horizontal="center"/>
    </xf>
    <xf numFmtId="3" fontId="10" fillId="4" borderId="0" xfId="0" applyNumberFormat="1" applyFont="1" applyFill="1" applyAlignment="1"/>
    <xf numFmtId="15" fontId="12" fillId="4" borderId="0" xfId="0" applyNumberFormat="1" applyFont="1" applyFill="1" applyAlignment="1"/>
    <xf numFmtId="15" fontId="12" fillId="4" borderId="0" xfId="0" applyNumberFormat="1" applyFont="1" applyFill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5" fontId="12" fillId="0" borderId="0" xfId="4" applyFont="1" applyAlignment="1">
      <alignment horizontal="center"/>
    </xf>
    <xf numFmtId="9" fontId="12" fillId="8" borderId="9" xfId="0" applyNumberFormat="1" applyFont="1" applyFill="1" applyBorder="1" applyAlignment="1">
      <alignment horizontal="center"/>
    </xf>
    <xf numFmtId="5" fontId="12" fillId="8" borderId="9" xfId="4" applyFont="1" applyFill="1" applyBorder="1"/>
    <xf numFmtId="5" fontId="12" fillId="0" borderId="9" xfId="4" applyFont="1" applyBorder="1"/>
    <xf numFmtId="3" fontId="12" fillId="8" borderId="9" xfId="0" applyNumberFormat="1" applyFont="1" applyFill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9" fontId="12" fillId="8" borderId="13" xfId="0" applyNumberFormat="1" applyFont="1" applyFill="1" applyBorder="1" applyAlignment="1">
      <alignment horizontal="center"/>
    </xf>
    <xf numFmtId="5" fontId="12" fillId="8" borderId="13" xfId="4" applyFont="1" applyFill="1" applyBorder="1"/>
    <xf numFmtId="5" fontId="12" fillId="0" borderId="13" xfId="4" applyFont="1" applyBorder="1"/>
    <xf numFmtId="3" fontId="12" fillId="8" borderId="13" xfId="0" applyNumberFormat="1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5" fontId="12" fillId="0" borderId="0" xfId="4" applyFont="1" applyFill="1"/>
    <xf numFmtId="5" fontId="12" fillId="0" borderId="0" xfId="4" applyFont="1" applyFill="1" applyAlignment="1">
      <alignment horizontal="center"/>
    </xf>
    <xf numFmtId="5" fontId="12" fillId="10" borderId="9" xfId="4" applyFont="1" applyFill="1" applyBorder="1"/>
    <xf numFmtId="5" fontId="12" fillId="12" borderId="9" xfId="4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left"/>
    </xf>
    <xf numFmtId="3" fontId="10" fillId="0" borderId="13" xfId="0" applyNumberFormat="1" applyFont="1" applyBorder="1" applyAlignment="1"/>
    <xf numFmtId="5" fontId="10" fillId="0" borderId="13" xfId="4" applyFont="1" applyBorder="1"/>
    <xf numFmtId="5" fontId="10" fillId="0" borderId="13" xfId="4" applyFont="1" applyFill="1" applyBorder="1" applyAlignment="1">
      <alignment horizontal="center"/>
    </xf>
    <xf numFmtId="5" fontId="10" fillId="0" borderId="13" xfId="4" applyFont="1" applyFill="1" applyBorder="1"/>
    <xf numFmtId="3" fontId="10" fillId="0" borderId="13" xfId="0" applyNumberFormat="1" applyFont="1" applyBorder="1" applyAlignment="1">
      <alignment horizontal="center"/>
    </xf>
    <xf numFmtId="0" fontId="12" fillId="13" borderId="0" xfId="0" applyFont="1" applyFill="1">
      <alignment vertical="top"/>
    </xf>
    <xf numFmtId="3" fontId="12" fillId="8" borderId="0" xfId="0" applyNumberFormat="1" applyFont="1" applyFill="1" applyAlignment="1">
      <alignment horizontal="center"/>
    </xf>
    <xf numFmtId="0" fontId="12" fillId="0" borderId="10" xfId="0" applyFont="1" applyBorder="1">
      <alignment vertical="top"/>
    </xf>
    <xf numFmtId="9" fontId="12" fillId="0" borderId="9" xfId="0" applyNumberFormat="1" applyFont="1" applyBorder="1" applyAlignment="1">
      <alignment horizontal="center"/>
    </xf>
    <xf numFmtId="9" fontId="12" fillId="0" borderId="13" xfId="0" applyNumberFormat="1" applyFont="1" applyBorder="1" applyAlignment="1">
      <alignment horizontal="center"/>
    </xf>
    <xf numFmtId="5" fontId="4" fillId="0" borderId="5" xfId="0" applyNumberFormat="1" applyFont="1" applyBorder="1" applyAlignment="1">
      <alignment horizontal="center" vertical="top"/>
    </xf>
    <xf numFmtId="5" fontId="4" fillId="0" borderId="14" xfId="0" applyNumberFormat="1" applyFont="1" applyBorder="1" applyAlignment="1">
      <alignment horizontal="center" vertical="top"/>
    </xf>
    <xf numFmtId="0" fontId="11" fillId="0" borderId="15" xfId="0" applyFont="1" applyBorder="1">
      <alignment vertical="top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/>
    </xf>
    <xf numFmtId="5" fontId="12" fillId="0" borderId="0" xfId="0" applyNumberFormat="1" applyFont="1" applyAlignment="1">
      <alignment horizontal="center" vertical="top"/>
    </xf>
    <xf numFmtId="165" fontId="12" fillId="0" borderId="16" xfId="0" applyNumberFormat="1" applyFont="1" applyBorder="1" applyAlignment="1">
      <alignment horizontal="center" vertical="top"/>
    </xf>
    <xf numFmtId="3" fontId="16" fillId="8" borderId="0" xfId="0" applyNumberFormat="1" applyFont="1" applyFill="1" applyAlignment="1">
      <alignment horizontal="left"/>
    </xf>
    <xf numFmtId="0" fontId="16" fillId="13" borderId="0" xfId="0" applyFont="1" applyFill="1">
      <alignment vertical="top"/>
    </xf>
    <xf numFmtId="3" fontId="16" fillId="8" borderId="0" xfId="0" applyNumberFormat="1" applyFont="1" applyFill="1" applyAlignment="1"/>
    <xf numFmtId="0" fontId="12" fillId="0" borderId="15" xfId="0" applyFont="1" applyBorder="1">
      <alignment vertical="top"/>
    </xf>
    <xf numFmtId="0" fontId="12" fillId="0" borderId="0" xfId="0" applyFont="1" applyAlignment="1">
      <alignment horizontal="center"/>
    </xf>
    <xf numFmtId="3" fontId="14" fillId="8" borderId="0" xfId="0" applyNumberFormat="1" applyFont="1" applyFill="1" applyAlignment="1"/>
    <xf numFmtId="0" fontId="12" fillId="0" borderId="1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37" fontId="12" fillId="0" borderId="0" xfId="0" applyNumberFormat="1" applyFont="1" applyAlignment="1">
      <alignment horizontal="center" vertical="top"/>
    </xf>
    <xf numFmtId="5" fontId="12" fillId="0" borderId="16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right" vertical="top"/>
    </xf>
    <xf numFmtId="37" fontId="12" fillId="0" borderId="9" xfId="0" applyNumberFormat="1" applyFont="1" applyBorder="1" applyAlignment="1">
      <alignment horizontal="center" vertical="top"/>
    </xf>
    <xf numFmtId="5" fontId="12" fillId="0" borderId="9" xfId="0" applyNumberFormat="1" applyFont="1" applyBorder="1" applyAlignment="1">
      <alignment horizontal="center" vertical="top"/>
    </xf>
    <xf numFmtId="5" fontId="12" fillId="0" borderId="10" xfId="0" applyNumberFormat="1" applyFont="1" applyBorder="1">
      <alignment vertical="top"/>
    </xf>
    <xf numFmtId="3" fontId="4" fillId="4" borderId="0" xfId="7" applyNumberFormat="1" applyFont="1" applyFill="1"/>
    <xf numFmtId="3" fontId="12" fillId="9" borderId="0" xfId="0" applyNumberFormat="1" applyFont="1" applyFill="1" applyAlignment="1"/>
    <xf numFmtId="10" fontId="12" fillId="9" borderId="0" xfId="10" applyFont="1" applyFill="1"/>
    <xf numFmtId="5" fontId="12" fillId="9" borderId="0" xfId="4" applyFont="1" applyFill="1"/>
    <xf numFmtId="6" fontId="12" fillId="4" borderId="0" xfId="3" applyNumberFormat="1" applyFont="1" applyFill="1"/>
    <xf numFmtId="5" fontId="10" fillId="9" borderId="0" xfId="4" applyFont="1" applyFill="1" applyBorder="1"/>
    <xf numFmtId="6" fontId="12" fillId="4" borderId="0" xfId="0" applyNumberFormat="1" applyFont="1" applyFill="1" applyAlignment="1"/>
    <xf numFmtId="5" fontId="12" fillId="9" borderId="0" xfId="4" applyFont="1" applyFill="1" applyBorder="1"/>
    <xf numFmtId="5" fontId="12" fillId="0" borderId="1" xfId="4" applyFont="1" applyFill="1" applyBorder="1"/>
    <xf numFmtId="6" fontId="12" fillId="0" borderId="1" xfId="3" applyNumberFormat="1" applyFont="1" applyFill="1" applyBorder="1"/>
    <xf numFmtId="5" fontId="4" fillId="0" borderId="0" xfId="4" applyFont="1" applyFill="1" applyBorder="1" applyAlignment="1">
      <alignment horizontal="center"/>
    </xf>
    <xf numFmtId="6" fontId="4" fillId="0" borderId="0" xfId="3" applyNumberFormat="1" applyFont="1" applyBorder="1" applyAlignment="1">
      <alignment horizontal="center"/>
    </xf>
    <xf numFmtId="5" fontId="12" fillId="0" borderId="0" xfId="4" applyFont="1" applyFill="1" applyBorder="1"/>
    <xf numFmtId="6" fontId="12" fillId="0" borderId="0" xfId="3" applyNumberFormat="1" applyFont="1"/>
    <xf numFmtId="5" fontId="12" fillId="10" borderId="0" xfId="4" applyFont="1" applyFill="1"/>
    <xf numFmtId="10" fontId="12" fillId="0" borderId="10" xfId="10" applyFont="1" applyBorder="1"/>
    <xf numFmtId="5" fontId="12" fillId="0" borderId="1" xfId="11" applyNumberFormat="1" applyFont="1"/>
    <xf numFmtId="6" fontId="12" fillId="0" borderId="1" xfId="11" applyNumberFormat="1" applyFont="1"/>
    <xf numFmtId="5" fontId="12" fillId="10" borderId="0" xfId="4" applyFont="1" applyFill="1" applyAlignment="1"/>
    <xf numFmtId="5" fontId="12" fillId="0" borderId="1" xfId="11" applyNumberFormat="1" applyFont="1" applyAlignment="1"/>
    <xf numFmtId="5" fontId="12" fillId="0" borderId="0" xfId="4" applyFont="1" applyFill="1" applyAlignment="1"/>
    <xf numFmtId="5" fontId="12" fillId="0" borderId="10" xfId="4" applyFont="1" applyFill="1" applyBorder="1" applyAlignment="1"/>
    <xf numFmtId="6" fontId="12" fillId="0" borderId="10" xfId="3" applyNumberFormat="1" applyFont="1" applyBorder="1"/>
    <xf numFmtId="5" fontId="12" fillId="0" borderId="0" xfId="4" applyFont="1" applyFill="1" applyBorder="1" applyAlignment="1"/>
    <xf numFmtId="6" fontId="12" fillId="0" borderId="0" xfId="3" applyNumberFormat="1" applyFont="1" applyBorder="1"/>
    <xf numFmtId="5" fontId="12" fillId="10" borderId="0" xfId="4" applyFont="1" applyFill="1" applyBorder="1" applyAlignment="1"/>
    <xf numFmtId="5" fontId="12" fillId="10" borderId="9" xfId="4" applyFont="1" applyFill="1" applyBorder="1" applyAlignment="1"/>
    <xf numFmtId="6" fontId="12" fillId="0" borderId="9" xfId="3" applyNumberFormat="1" applyFont="1" applyBorder="1"/>
    <xf numFmtId="10" fontId="12" fillId="0" borderId="9" xfId="10" applyFont="1" applyBorder="1"/>
    <xf numFmtId="5" fontId="12" fillId="0" borderId="0" xfId="4" applyFont="1" applyBorder="1"/>
    <xf numFmtId="5" fontId="12" fillId="0" borderId="10" xfId="4" applyFont="1" applyFill="1" applyBorder="1"/>
    <xf numFmtId="6" fontId="12" fillId="0" borderId="0" xfId="0" applyNumberFormat="1" applyFont="1" applyAlignment="1"/>
    <xf numFmtId="10" fontId="12" fillId="0" borderId="0" xfId="0" applyNumberFormat="1" applyFont="1" applyAlignment="1"/>
    <xf numFmtId="5" fontId="4" fillId="0" borderId="0" xfId="4" applyFont="1" applyBorder="1"/>
    <xf numFmtId="10" fontId="4" fillId="0" borderId="0" xfId="10" applyFont="1" applyBorder="1"/>
    <xf numFmtId="2" fontId="12" fillId="0" borderId="0" xfId="0" applyNumberFormat="1" applyFont="1" applyAlignment="1"/>
    <xf numFmtId="0" fontId="12" fillId="0" borderId="0" xfId="0" applyFont="1" applyAlignme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5" fontId="12" fillId="0" borderId="19" xfId="4" applyFont="1" applyFill="1" applyBorder="1"/>
    <xf numFmtId="5" fontId="11" fillId="0" borderId="1" xfId="11" applyNumberFormat="1" applyFont="1" applyBorder="1"/>
    <xf numFmtId="5" fontId="11" fillId="0" borderId="0" xfId="4" applyFont="1" applyBorder="1"/>
    <xf numFmtId="5" fontId="11" fillId="0" borderId="0" xfId="0" applyNumberFormat="1" applyFont="1" applyAlignment="1"/>
    <xf numFmtId="5" fontId="12" fillId="0" borderId="0" xfId="11" applyNumberFormat="1" applyFont="1" applyBorder="1"/>
    <xf numFmtId="2" fontId="11" fillId="0" borderId="1" xfId="6" applyFont="1" applyBorder="1"/>
    <xf numFmtId="5" fontId="12" fillId="0" borderId="20" xfId="4" applyFont="1" applyFill="1" applyBorder="1"/>
    <xf numFmtId="3" fontId="12" fillId="0" borderId="1" xfId="0" applyNumberFormat="1" applyFont="1" applyBorder="1" applyAlignment="1" applyProtection="1">
      <protection locked="0"/>
    </xf>
    <xf numFmtId="0" fontId="12" fillId="9" borderId="0" xfId="0" applyFont="1" applyFill="1" applyAlignment="1"/>
    <xf numFmtId="3" fontId="12" fillId="9" borderId="10" xfId="0" applyNumberFormat="1" applyFont="1" applyFill="1" applyBorder="1" applyAlignment="1"/>
    <xf numFmtId="3" fontId="4" fillId="4" borderId="10" xfId="0" applyNumberFormat="1" applyFont="1" applyFill="1" applyBorder="1" applyAlignment="1">
      <alignment horizontal="right"/>
    </xf>
    <xf numFmtId="0" fontId="12" fillId="9" borderId="10" xfId="0" applyFont="1" applyFill="1" applyBorder="1" applyAlignment="1"/>
    <xf numFmtId="3" fontId="17" fillId="0" borderId="8" xfId="9" applyNumberFormat="1" applyFont="1" applyFill="1" applyBorder="1" applyAlignment="1" applyProtection="1"/>
    <xf numFmtId="0" fontId="12" fillId="0" borderId="8" xfId="0" applyFont="1" applyBorder="1" applyAlignment="1"/>
    <xf numFmtId="0" fontId="12" fillId="0" borderId="0" xfId="0" applyFont="1" applyAlignment="1">
      <alignment horizontal="right"/>
    </xf>
    <xf numFmtId="0" fontId="12" fillId="0" borderId="0" xfId="3" applyNumberFormat="1" applyFont="1"/>
    <xf numFmtId="7" fontId="12" fillId="0" borderId="0" xfId="3" applyFont="1" applyFill="1"/>
    <xf numFmtId="3" fontId="12" fillId="14" borderId="21" xfId="0" applyNumberFormat="1" applyFont="1" applyFill="1" applyBorder="1" applyAlignment="1"/>
    <xf numFmtId="164" fontId="12" fillId="0" borderId="0" xfId="0" applyNumberFormat="1" applyFont="1" applyAlignment="1"/>
    <xf numFmtId="3" fontId="18" fillId="9" borderId="0" xfId="0" applyNumberFormat="1" applyFont="1" applyFill="1" applyAlignment="1"/>
    <xf numFmtId="3" fontId="17" fillId="9" borderId="0" xfId="9" applyNumberFormat="1" applyFont="1" applyFill="1" applyAlignment="1" applyProtection="1"/>
    <xf numFmtId="3" fontId="4" fillId="9" borderId="0" xfId="0" applyNumberFormat="1" applyFont="1" applyFill="1" applyAlignment="1">
      <alignment horizontal="left"/>
    </xf>
    <xf numFmtId="3" fontId="4" fillId="9" borderId="10" xfId="0" applyNumberFormat="1" applyFont="1" applyFill="1" applyBorder="1" applyAlignment="1">
      <alignment horizontal="left"/>
    </xf>
    <xf numFmtId="15" fontId="12" fillId="9" borderId="0" xfId="0" applyNumberFormat="1" applyFont="1" applyFill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5" fontId="12" fillId="0" borderId="22" xfId="3" applyNumberFormat="1" applyFont="1" applyFill="1" applyBorder="1" applyAlignment="1"/>
    <xf numFmtId="3" fontId="10" fillId="9" borderId="0" xfId="0" applyNumberFormat="1" applyFont="1" applyFill="1" applyAlignment="1"/>
    <xf numFmtId="3" fontId="4" fillId="9" borderId="10" xfId="0" applyNumberFormat="1" applyFont="1" applyFill="1" applyBorder="1" applyAlignment="1"/>
    <xf numFmtId="3" fontId="10" fillId="9" borderId="10" xfId="0" applyNumberFormat="1" applyFont="1" applyFill="1" applyBorder="1" applyAlignment="1"/>
    <xf numFmtId="6" fontId="14" fillId="8" borderId="0" xfId="0" applyNumberFormat="1" applyFont="1" applyFill="1" applyAlignment="1"/>
    <xf numFmtId="9" fontId="4" fillId="0" borderId="0" xfId="10" applyNumberFormat="1" applyFont="1" applyFill="1" applyAlignment="1">
      <alignment horizontal="center"/>
    </xf>
    <xf numFmtId="9" fontId="12" fillId="0" borderId="0" xfId="10" applyNumberFormat="1" applyFont="1" applyFill="1"/>
    <xf numFmtId="7" fontId="12" fillId="0" borderId="10" xfId="3" applyFont="1" applyFill="1" applyBorder="1"/>
    <xf numFmtId="166" fontId="12" fillId="0" borderId="10" xfId="0" applyNumberFormat="1" applyFont="1" applyBorder="1" applyAlignment="1"/>
    <xf numFmtId="4" fontId="12" fillId="0" borderId="10" xfId="0" applyNumberFormat="1" applyFont="1" applyBorder="1" applyAlignment="1"/>
    <xf numFmtId="4" fontId="12" fillId="0" borderId="0" xfId="0" applyNumberFormat="1" applyFont="1" applyAlignment="1"/>
    <xf numFmtId="7" fontId="12" fillId="0" borderId="0" xfId="3" applyFont="1" applyFill="1" applyBorder="1"/>
    <xf numFmtId="3" fontId="10" fillId="0" borderId="0" xfId="0" applyNumberFormat="1" applyFont="1" applyAlignment="1">
      <alignment horizontal="left"/>
    </xf>
    <xf numFmtId="3" fontId="4" fillId="0" borderId="10" xfId="0" applyNumberFormat="1" applyFont="1" applyBorder="1" applyAlignment="1"/>
    <xf numFmtId="7" fontId="12" fillId="0" borderId="0" xfId="3" applyFont="1" applyAlignment="1">
      <alignment horizontal="right"/>
    </xf>
    <xf numFmtId="3" fontId="12" fillId="0" borderId="5" xfId="0" applyNumberFormat="1" applyFont="1" applyBorder="1" applyAlignment="1"/>
    <xf numFmtId="5" fontId="12" fillId="0" borderId="0" xfId="3" applyNumberFormat="1" applyFont="1" applyFill="1" applyBorder="1" applyAlignment="1">
      <alignment horizontal="right"/>
    </xf>
    <xf numFmtId="10" fontId="12" fillId="0" borderId="0" xfId="10" applyFont="1" applyFill="1" applyBorder="1"/>
    <xf numFmtId="10" fontId="12" fillId="0" borderId="10" xfId="10" applyFont="1" applyFill="1" applyBorder="1"/>
    <xf numFmtId="10" fontId="12" fillId="0" borderId="22" xfId="10" applyFont="1" applyFill="1" applyBorder="1"/>
    <xf numFmtId="5" fontId="4" fillId="0" borderId="0" xfId="3" applyNumberFormat="1" applyFont="1" applyFill="1" applyBorder="1" applyAlignment="1">
      <alignment horizontal="center"/>
    </xf>
    <xf numFmtId="1" fontId="4" fillId="0" borderId="0" xfId="10" applyNumberFormat="1" applyFont="1" applyFill="1"/>
    <xf numFmtId="5" fontId="4" fillId="0" borderId="0" xfId="3" applyNumberFormat="1" applyFont="1" applyFill="1"/>
    <xf numFmtId="5" fontId="4" fillId="0" borderId="0" xfId="3" applyNumberFormat="1" applyFont="1" applyFill="1" applyAlignment="1">
      <alignment horizontal="center"/>
    </xf>
    <xf numFmtId="5" fontId="12" fillId="0" borderId="0" xfId="3" applyNumberFormat="1" applyFont="1" applyFill="1"/>
    <xf numFmtId="7" fontId="4" fillId="0" borderId="0" xfId="3" applyFont="1" applyFill="1" applyBorder="1" applyAlignment="1">
      <alignment horizontal="center"/>
    </xf>
    <xf numFmtId="10" fontId="4" fillId="0" borderId="0" xfId="10" applyFont="1" applyFill="1" applyBorder="1" applyAlignment="1">
      <alignment horizontal="center"/>
    </xf>
    <xf numFmtId="9" fontId="4" fillId="0" borderId="0" xfId="3" applyNumberFormat="1" applyFont="1" applyFill="1" applyBorder="1" applyAlignment="1">
      <alignment horizontal="center"/>
    </xf>
    <xf numFmtId="5" fontId="12" fillId="0" borderId="0" xfId="3" applyNumberFormat="1" applyFont="1" applyFill="1" applyBorder="1" applyAlignment="1">
      <alignment horizontal="center"/>
    </xf>
    <xf numFmtId="10" fontId="12" fillId="0" borderId="0" xfId="10" applyFont="1" applyFill="1" applyBorder="1" applyAlignment="1">
      <alignment horizontal="center"/>
    </xf>
    <xf numFmtId="7" fontId="12" fillId="0" borderId="0" xfId="0" applyNumberFormat="1" applyFont="1" applyAlignment="1"/>
    <xf numFmtId="3" fontId="12" fillId="0" borderId="11" xfId="0" applyNumberFormat="1" applyFont="1" applyBorder="1" applyAlignment="1"/>
    <xf numFmtId="7" fontId="12" fillId="0" borderId="11" xfId="3" applyFont="1" applyFill="1" applyBorder="1"/>
    <xf numFmtId="7" fontId="12" fillId="0" borderId="11" xfId="0" applyNumberFormat="1" applyFont="1" applyBorder="1" applyAlignment="1"/>
    <xf numFmtId="10" fontId="12" fillId="0" borderId="11" xfId="10" applyFont="1" applyFill="1" applyBorder="1"/>
    <xf numFmtId="10" fontId="4" fillId="0" borderId="11" xfId="10" applyFont="1" applyFill="1" applyBorder="1" applyAlignment="1">
      <alignment horizontal="center" vertical="center" wrapText="1"/>
    </xf>
    <xf numFmtId="10" fontId="4" fillId="0" borderId="0" xfId="10" applyFont="1" applyFill="1" applyBorder="1" applyAlignment="1">
      <alignment horizontal="center" vertical="center" wrapText="1"/>
    </xf>
    <xf numFmtId="7" fontId="4" fillId="0" borderId="0" xfId="3" applyFont="1" applyFill="1" applyBorder="1" applyAlignment="1">
      <alignment horizontal="center" vertical="center" wrapText="1"/>
    </xf>
    <xf numFmtId="10" fontId="12" fillId="0" borderId="0" xfId="10" applyFont="1" applyFill="1" applyAlignment="1">
      <alignment horizontal="right"/>
    </xf>
    <xf numFmtId="5" fontId="12" fillId="0" borderId="10" xfId="3" applyNumberFormat="1" applyFont="1" applyFill="1" applyBorder="1"/>
    <xf numFmtId="10" fontId="4" fillId="0" borderId="0" xfId="10" applyFont="1" applyFill="1" applyAlignment="1">
      <alignment horizontal="right"/>
    </xf>
    <xf numFmtId="5" fontId="12" fillId="0" borderId="0" xfId="4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5" fontId="4" fillId="0" borderId="24" xfId="0" applyNumberFormat="1" applyFont="1" applyBorder="1" applyAlignment="1">
      <alignment horizontal="center" vertical="top"/>
    </xf>
    <xf numFmtId="0" fontId="12" fillId="0" borderId="25" xfId="0" applyFont="1" applyBorder="1">
      <alignment vertical="top"/>
    </xf>
    <xf numFmtId="0" fontId="12" fillId="0" borderId="13" xfId="0" applyFont="1" applyBorder="1">
      <alignment vertical="top"/>
    </xf>
    <xf numFmtId="37" fontId="12" fillId="0" borderId="13" xfId="0" applyNumberFormat="1" applyFont="1" applyBorder="1">
      <alignment vertical="top"/>
    </xf>
    <xf numFmtId="5" fontId="12" fillId="0" borderId="13" xfId="0" applyNumberFormat="1" applyFont="1" applyBorder="1">
      <alignment vertical="top"/>
    </xf>
    <xf numFmtId="5" fontId="12" fillId="0" borderId="26" xfId="0" applyNumberFormat="1" applyFont="1" applyBorder="1">
      <alignment vertical="top"/>
    </xf>
    <xf numFmtId="0" fontId="4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3" fontId="9" fillId="3" borderId="0" xfId="9" quotePrefix="1" applyNumberFormat="1" applyFont="1" applyFill="1" applyBorder="1" applyAlignment="1" applyProtection="1">
      <alignment horizontal="center"/>
    </xf>
    <xf numFmtId="5" fontId="14" fillId="15" borderId="9" xfId="4" applyFont="1" applyFill="1" applyBorder="1" applyAlignment="1">
      <alignment horizontal="center"/>
    </xf>
    <xf numFmtId="5" fontId="14" fillId="15" borderId="13" xfId="4" applyFont="1" applyFill="1" applyBorder="1" applyAlignment="1">
      <alignment horizontal="center"/>
    </xf>
    <xf numFmtId="3" fontId="19" fillId="9" borderId="0" xfId="7" applyNumberFormat="1" applyFont="1" applyFill="1"/>
    <xf numFmtId="0" fontId="20" fillId="9" borderId="0" xfId="0" applyFont="1" applyFill="1">
      <alignment vertical="top"/>
    </xf>
    <xf numFmtId="167" fontId="20" fillId="9" borderId="0" xfId="1" quotePrefix="1" applyNumberFormat="1" applyFont="1" applyFill="1" applyAlignment="1">
      <alignment horizontal="center"/>
    </xf>
    <xf numFmtId="167" fontId="20" fillId="9" borderId="0" xfId="1" applyNumberFormat="1" applyFont="1" applyFill="1"/>
    <xf numFmtId="3" fontId="20" fillId="0" borderId="0" xfId="0" applyNumberFormat="1" applyFont="1" applyAlignment="1"/>
    <xf numFmtId="167" fontId="19" fillId="9" borderId="0" xfId="1" quotePrefix="1" applyNumberFormat="1" applyFont="1" applyFill="1" applyAlignment="1">
      <alignment horizontal="center"/>
    </xf>
    <xf numFmtId="3" fontId="21" fillId="9" borderId="0" xfId="9" applyNumberFormat="1" applyFont="1" applyFill="1" applyAlignment="1" applyProtection="1"/>
    <xf numFmtId="3" fontId="20" fillId="4" borderId="0" xfId="0" applyNumberFormat="1" applyFont="1" applyFill="1" applyAlignment="1"/>
    <xf numFmtId="3" fontId="19" fillId="9" borderId="0" xfId="0" applyNumberFormat="1" applyFont="1" applyFill="1" applyAlignment="1">
      <alignment horizontal="left"/>
    </xf>
    <xf numFmtId="3" fontId="20" fillId="4" borderId="10" xfId="0" applyNumberFormat="1" applyFont="1" applyFill="1" applyBorder="1" applyAlignment="1"/>
    <xf numFmtId="3" fontId="19" fillId="9" borderId="10" xfId="0" applyNumberFormat="1" applyFont="1" applyFill="1" applyBorder="1" applyAlignment="1">
      <alignment horizontal="left"/>
    </xf>
    <xf numFmtId="167" fontId="20" fillId="9" borderId="10" xfId="1" applyNumberFormat="1" applyFont="1" applyFill="1" applyBorder="1"/>
    <xf numFmtId="3" fontId="19" fillId="0" borderId="0" xfId="0" applyNumberFormat="1" applyFont="1" applyAlignment="1">
      <alignment horizontal="left"/>
    </xf>
    <xf numFmtId="167" fontId="20" fillId="0" borderId="0" xfId="1" applyNumberFormat="1" applyFont="1" applyFill="1" applyBorder="1"/>
    <xf numFmtId="0" fontId="20" fillId="0" borderId="0" xfId="0" applyFont="1">
      <alignment vertical="top"/>
    </xf>
    <xf numFmtId="0" fontId="20" fillId="0" borderId="8" xfId="0" applyFont="1" applyBorder="1">
      <alignment vertical="top"/>
    </xf>
    <xf numFmtId="167" fontId="20" fillId="0" borderId="0" xfId="1" applyNumberFormat="1" applyFont="1" applyFill="1"/>
    <xf numFmtId="10" fontId="20" fillId="0" borderId="0" xfId="10" applyFont="1" applyFill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167" fontId="20" fillId="0" borderId="8" xfId="1" applyNumberFormat="1" applyFont="1" applyFill="1" applyBorder="1"/>
    <xf numFmtId="10" fontId="20" fillId="0" borderId="8" xfId="10" applyFont="1" applyFill="1" applyBorder="1"/>
    <xf numFmtId="167" fontId="20" fillId="0" borderId="0" xfId="1" applyNumberFormat="1" applyFont="1" applyFill="1" applyAlignment="1">
      <alignment horizontal="left"/>
    </xf>
    <xf numFmtId="0" fontId="19" fillId="0" borderId="0" xfId="0" applyFont="1">
      <alignment vertical="top"/>
    </xf>
    <xf numFmtId="0" fontId="20" fillId="0" borderId="0" xfId="0" applyFont="1" applyAlignment="1">
      <alignment horizontal="center"/>
    </xf>
    <xf numFmtId="167" fontId="20" fillId="0" borderId="0" xfId="0" applyNumberFormat="1" applyFont="1">
      <alignment vertical="top"/>
    </xf>
    <xf numFmtId="0" fontId="4" fillId="0" borderId="18" xfId="0" applyFont="1" applyBorder="1" applyAlignment="1">
      <alignment horizontal="left"/>
    </xf>
    <xf numFmtId="3" fontId="12" fillId="16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wrapText="1"/>
    </xf>
    <xf numFmtId="3" fontId="12" fillId="7" borderId="0" xfId="0" applyNumberFormat="1" applyFont="1" applyFill="1" applyAlignment="1">
      <alignment wrapText="1"/>
    </xf>
    <xf numFmtId="4" fontId="12" fillId="8" borderId="7" xfId="1" applyFont="1" applyFill="1" applyBorder="1"/>
    <xf numFmtId="0" fontId="12" fillId="0" borderId="20" xfId="4" applyNumberFormat="1" applyFont="1" applyFill="1" applyBorder="1"/>
    <xf numFmtId="3" fontId="12" fillId="7" borderId="0" xfId="1" applyNumberFormat="1" applyFont="1" applyFill="1"/>
    <xf numFmtId="5" fontId="12" fillId="0" borderId="22" xfId="3" applyNumberFormat="1" applyFont="1" applyFill="1" applyBorder="1"/>
    <xf numFmtId="7" fontId="12" fillId="0" borderId="22" xfId="3" applyFont="1" applyFill="1" applyBorder="1"/>
    <xf numFmtId="7" fontId="12" fillId="0" borderId="22" xfId="0" applyNumberFormat="1" applyFont="1" applyBorder="1" applyAlignment="1"/>
    <xf numFmtId="5" fontId="12" fillId="8" borderId="13" xfId="3" applyNumberFormat="1" applyFont="1" applyFill="1" applyBorder="1"/>
    <xf numFmtId="10" fontId="4" fillId="0" borderId="0" xfId="10" applyFont="1" applyAlignment="1">
      <alignment horizontal="right"/>
    </xf>
    <xf numFmtId="10" fontId="4" fillId="0" borderId="0" xfId="10" applyFont="1" applyBorder="1" applyAlignment="1">
      <alignment horizontal="right"/>
    </xf>
    <xf numFmtId="3" fontId="24" fillId="0" borderId="0" xfId="0" applyNumberFormat="1" applyFont="1" applyAlignment="1">
      <alignment wrapText="1"/>
    </xf>
    <xf numFmtId="5" fontId="12" fillId="14" borderId="0" xfId="3" applyNumberFormat="1" applyFont="1" applyFill="1"/>
    <xf numFmtId="10" fontId="12" fillId="17" borderId="0" xfId="10" applyFont="1" applyFill="1"/>
    <xf numFmtId="3" fontId="12" fillId="0" borderId="21" xfId="0" applyNumberFormat="1" applyFont="1" applyBorder="1" applyAlignment="1">
      <alignment horizontal="right"/>
    </xf>
    <xf numFmtId="3" fontId="26" fillId="0" borderId="17" xfId="0" applyNumberFormat="1" applyFont="1" applyBorder="1" applyAlignment="1"/>
    <xf numFmtId="9" fontId="26" fillId="0" borderId="5" xfId="0" applyNumberFormat="1" applyFont="1" applyBorder="1" applyAlignment="1">
      <alignment horizontal="center"/>
    </xf>
    <xf numFmtId="5" fontId="26" fillId="0" borderId="5" xfId="4" applyFont="1" applyBorder="1"/>
    <xf numFmtId="5" fontId="26" fillId="0" borderId="5" xfId="4" applyFont="1" applyBorder="1" applyAlignment="1">
      <alignment horizontal="center"/>
    </xf>
    <xf numFmtId="3" fontId="26" fillId="0" borderId="5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3" fontId="26" fillId="0" borderId="18" xfId="0" applyNumberFormat="1" applyFont="1" applyBorder="1" applyAlignment="1"/>
    <xf numFmtId="9" fontId="26" fillId="0" borderId="9" xfId="0" applyNumberFormat="1" applyFont="1" applyBorder="1" applyAlignment="1">
      <alignment horizontal="center"/>
    </xf>
    <xf numFmtId="5" fontId="26" fillId="0" borderId="9" xfId="4" applyFont="1" applyBorder="1"/>
    <xf numFmtId="5" fontId="26" fillId="0" borderId="9" xfId="4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3" fontId="4" fillId="0" borderId="7" xfId="0" applyNumberFormat="1" applyFont="1" applyBorder="1" applyAlignment="1"/>
    <xf numFmtId="7" fontId="12" fillId="0" borderId="0" xfId="3" applyFont="1" applyFill="1" applyAlignment="1"/>
    <xf numFmtId="3" fontId="12" fillId="18" borderId="0" xfId="0" applyNumberFormat="1" applyFont="1" applyFill="1" applyAlignment="1"/>
    <xf numFmtId="3" fontId="11" fillId="18" borderId="0" xfId="0" applyNumberFormat="1" applyFont="1" applyFill="1" applyAlignment="1">
      <alignment horizontal="right"/>
    </xf>
    <xf numFmtId="0" fontId="20" fillId="0" borderId="0" xfId="1" applyNumberFormat="1" applyFont="1" applyFill="1"/>
    <xf numFmtId="3" fontId="25" fillId="0" borderId="0" xfId="0" applyNumberFormat="1" applyFont="1" applyAlignment="1"/>
    <xf numFmtId="3" fontId="12" fillId="19" borderId="9" xfId="0" applyNumberFormat="1" applyFont="1" applyFill="1" applyBorder="1" applyAlignment="1"/>
    <xf numFmtId="0" fontId="11" fillId="0" borderId="1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5" fontId="12" fillId="0" borderId="0" xfId="3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3" xfId="0" applyNumberFormat="1" applyFont="1" applyBorder="1" applyAlignment="1"/>
    <xf numFmtId="3" fontId="0" fillId="0" borderId="0" xfId="0" applyNumberFormat="1" applyAlignment="1"/>
  </cellXfs>
  <cellStyles count="12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Hyperlink" xfId="9" builtinId="8"/>
    <cellStyle name="Normal" xfId="0" builtinId="0"/>
    <cellStyle name="Percent" xfId="10" builtinId="5"/>
    <cellStyle name="Total" xfId="11" xr:uid="{00000000-0005-0000-0000-00000B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132443</xdr:colOff>
      <xdr:row>9</xdr:row>
      <xdr:rowOff>73025</xdr:rowOff>
    </xdr:from>
    <xdr:to>
      <xdr:col>6</xdr:col>
      <xdr:colOff>165106</xdr:colOff>
      <xdr:row>11</xdr:row>
      <xdr:rowOff>117614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EAC40265-28BC-128B-8D51-C7D6BF0E0DB1}"/>
            </a:ext>
          </a:extLst>
        </xdr:cNvPr>
        <xdr:cNvSpPr txBox="1">
          <a:spLocks noChangeArrowheads="1"/>
        </xdr:cNvSpPr>
      </xdr:nvSpPr>
      <xdr:spPr bwMode="auto">
        <a:xfrm>
          <a:off x="2209800" y="1955800"/>
          <a:ext cx="42164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ea typeface="Arial"/>
              <a:cs typeface="Arial"/>
            </a:rPr>
            <a:t>Provide justification of your utility allowances in your Notes &amp; Assumptions. A separate utility allowance will be needed for each bedroom size unit.  Insert utility calculation in yellow column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89"/>
  <sheetViews>
    <sheetView tabSelected="1" zoomScaleNormal="100" workbookViewId="0"/>
  </sheetViews>
  <sheetFormatPr defaultColWidth="8" defaultRowHeight="15" x14ac:dyDescent="0.35"/>
  <cols>
    <col min="1" max="1" width="40.125" style="48" customWidth="1"/>
    <col min="2" max="2" width="19.875" style="48" customWidth="1"/>
    <col min="3" max="3" width="11.3125" style="48" customWidth="1"/>
    <col min="4" max="11" width="8" style="48"/>
    <col min="12" max="12" width="35.3125" style="48" customWidth="1"/>
    <col min="13" max="13" width="7.875" style="48" customWidth="1"/>
    <col min="14" max="14" width="13.125" style="48" customWidth="1"/>
    <col min="15" max="15" width="12.3125" style="48" customWidth="1"/>
    <col min="16" max="17" width="15.875" style="48" customWidth="1"/>
    <col min="18" max="18" width="9.4375" style="48" customWidth="1"/>
    <col min="19" max="37" width="8" style="48"/>
    <col min="38" max="38" width="10" style="48" customWidth="1"/>
    <col min="39" max="39" width="29.3125" style="48" customWidth="1"/>
    <col min="40" max="40" width="14.3125" style="48" customWidth="1"/>
    <col min="41" max="41" width="10.6875" style="48" customWidth="1"/>
    <col min="42" max="42" width="9.6875" style="48" customWidth="1"/>
    <col min="43" max="43" width="8.6875" style="48" customWidth="1"/>
    <col min="44" max="44" width="9.3125" style="48" customWidth="1"/>
    <col min="45" max="64" width="8" style="48"/>
    <col min="65" max="65" width="20.3125" style="48" customWidth="1"/>
    <col min="66" max="66" width="11.6875" style="48" customWidth="1"/>
    <col min="67" max="71" width="8" style="48"/>
    <col min="72" max="72" width="9.3125" style="48" customWidth="1"/>
    <col min="73" max="94" width="8" style="48"/>
    <col min="95" max="95" width="30.125" style="48" customWidth="1"/>
    <col min="96" max="96" width="13.875" style="48" customWidth="1"/>
    <col min="97" max="99" width="9.3125" style="48" customWidth="1"/>
    <col min="100" max="100" width="10" style="48" customWidth="1"/>
    <col min="101" max="101" width="9.3125" style="48" customWidth="1"/>
    <col min="102" max="102" width="9.5625" style="48" customWidth="1"/>
    <col min="103" max="103" width="9.3125" style="48" customWidth="1"/>
    <col min="104" max="104" width="10" style="48" customWidth="1"/>
    <col min="105" max="106" width="10.125" style="48" customWidth="1"/>
    <col min="107" max="107" width="10.875" style="48" customWidth="1"/>
    <col min="108" max="108" width="10.3125" style="48" customWidth="1"/>
    <col min="109" max="109" width="12" style="48" customWidth="1"/>
    <col min="110" max="110" width="10.4375" style="48" customWidth="1"/>
    <col min="111" max="111" width="10.5625" style="48" customWidth="1"/>
    <col min="112" max="131" width="8" style="48"/>
    <col min="132" max="132" width="10" style="48" customWidth="1"/>
    <col min="133" max="134" width="9.3125" style="48" customWidth="1"/>
    <col min="135" max="140" width="8" style="48"/>
    <col min="141" max="141" width="56.6875" style="48" customWidth="1"/>
    <col min="142" max="142" width="15" style="48" customWidth="1"/>
    <col min="143" max="144" width="15.6875" style="48" customWidth="1"/>
    <col min="145" max="165" width="8" style="48"/>
    <col min="166" max="166" width="53.4375" style="48" customWidth="1"/>
    <col min="167" max="167" width="9" style="48" customWidth="1"/>
    <col min="168" max="173" width="13.5625" style="48" customWidth="1"/>
    <col min="174" max="194" width="8" style="48"/>
    <col min="195" max="195" width="53.4375" style="48" customWidth="1"/>
    <col min="196" max="196" width="9" style="48" customWidth="1"/>
    <col min="197" max="198" width="10.6875" style="48" customWidth="1"/>
    <col min="199" max="199" width="10" style="48" customWidth="1"/>
    <col min="200" max="200" width="10.6875" style="48" customWidth="1"/>
    <col min="201" max="201" width="7.3125" style="48" customWidth="1"/>
    <col min="202" max="202" width="10.6875" style="48" customWidth="1"/>
    <col min="203" max="16384" width="8" style="48"/>
  </cols>
  <sheetData>
    <row r="1" spans="1:2" ht="15.45" x14ac:dyDescent="0.4">
      <c r="A1" s="30" t="s">
        <v>35</v>
      </c>
      <c r="B1" s="214" t="s">
        <v>43</v>
      </c>
    </row>
    <row r="2" spans="1:2" ht="15.9" thickBot="1" x14ac:dyDescent="0.45">
      <c r="A2" s="215" t="s">
        <v>36</v>
      </c>
      <c r="B2" s="216" t="s">
        <v>43</v>
      </c>
    </row>
    <row r="3" spans="1:2" ht="15.45" thickTop="1" x14ac:dyDescent="0.35">
      <c r="B3" s="31"/>
    </row>
    <row r="4" spans="1:2" ht="15.45" thickBot="1" x14ac:dyDescent="0.4">
      <c r="B4" s="31"/>
    </row>
    <row r="5" spans="1:2" ht="15.45" x14ac:dyDescent="0.4">
      <c r="A5" s="1" t="s">
        <v>138</v>
      </c>
      <c r="B5" s="63"/>
    </row>
    <row r="6" spans="1:2" x14ac:dyDescent="0.35">
      <c r="A6" s="2"/>
      <c r="B6" s="3"/>
    </row>
    <row r="7" spans="1:2" ht="15.45" x14ac:dyDescent="0.4">
      <c r="A7" s="64" t="s">
        <v>232</v>
      </c>
      <c r="B7" s="4" t="s">
        <v>179</v>
      </c>
    </row>
    <row r="8" spans="1:2" x14ac:dyDescent="0.35">
      <c r="A8" s="9" t="s">
        <v>432</v>
      </c>
      <c r="B8" s="10"/>
    </row>
    <row r="9" spans="1:2" ht="15.45" x14ac:dyDescent="0.4">
      <c r="A9" s="11" t="s">
        <v>0</v>
      </c>
      <c r="B9" s="8" t="s">
        <v>1</v>
      </c>
    </row>
    <row r="10" spans="1:2" x14ac:dyDescent="0.35">
      <c r="A10" s="12" t="s">
        <v>3</v>
      </c>
      <c r="B10" s="13" t="s">
        <v>2</v>
      </c>
    </row>
    <row r="11" spans="1:2" x14ac:dyDescent="0.35">
      <c r="A11" s="12" t="s">
        <v>323</v>
      </c>
      <c r="B11" s="13" t="s">
        <v>4</v>
      </c>
    </row>
    <row r="12" spans="1:2" x14ac:dyDescent="0.35">
      <c r="A12" s="12" t="s">
        <v>324</v>
      </c>
      <c r="B12" s="13" t="s">
        <v>5</v>
      </c>
    </row>
    <row r="13" spans="1:2" x14ac:dyDescent="0.35">
      <c r="A13" s="12" t="s">
        <v>325</v>
      </c>
      <c r="B13" s="13" t="s">
        <v>6</v>
      </c>
    </row>
    <row r="14" spans="1:2" x14ac:dyDescent="0.35">
      <c r="A14" s="12" t="s">
        <v>402</v>
      </c>
      <c r="B14" s="13" t="s">
        <v>7</v>
      </c>
    </row>
    <row r="15" spans="1:2" x14ac:dyDescent="0.35">
      <c r="A15" s="12" t="s">
        <v>326</v>
      </c>
      <c r="B15" s="13" t="s">
        <v>8</v>
      </c>
    </row>
    <row r="16" spans="1:2" x14ac:dyDescent="0.35">
      <c r="A16" s="12" t="s">
        <v>215</v>
      </c>
      <c r="B16" s="265" t="s">
        <v>321</v>
      </c>
    </row>
    <row r="17" spans="1:2" x14ac:dyDescent="0.35">
      <c r="A17" s="12" t="s">
        <v>327</v>
      </c>
      <c r="B17" s="13" t="s">
        <v>9</v>
      </c>
    </row>
    <row r="18" spans="1:2" x14ac:dyDescent="0.35">
      <c r="A18" s="12" t="s">
        <v>425</v>
      </c>
      <c r="B18" s="13" t="s">
        <v>426</v>
      </c>
    </row>
    <row r="19" spans="1:2" x14ac:dyDescent="0.35">
      <c r="A19" s="12"/>
      <c r="B19" s="13"/>
    </row>
    <row r="21" spans="1:2" x14ac:dyDescent="0.35">
      <c r="A21" s="65" t="s">
        <v>180</v>
      </c>
    </row>
    <row r="22" spans="1:2" ht="15.45" thickBot="1" x14ac:dyDescent="0.4"/>
    <row r="23" spans="1:2" s="5" customFormat="1" ht="15.45" x14ac:dyDescent="0.4">
      <c r="A23" s="21" t="s">
        <v>10</v>
      </c>
      <c r="B23" s="22"/>
    </row>
    <row r="24" spans="1:2" x14ac:dyDescent="0.35">
      <c r="A24" s="66"/>
      <c r="B24" s="66"/>
    </row>
    <row r="25" spans="1:2" x14ac:dyDescent="0.35">
      <c r="A25" s="66" t="s">
        <v>433</v>
      </c>
      <c r="B25" s="24">
        <v>0</v>
      </c>
    </row>
    <row r="26" spans="1:2" x14ac:dyDescent="0.35">
      <c r="A26" s="66" t="s">
        <v>183</v>
      </c>
      <c r="B26" s="24">
        <v>0</v>
      </c>
    </row>
    <row r="27" spans="1:2" x14ac:dyDescent="0.35">
      <c r="A27" s="66" t="s">
        <v>11</v>
      </c>
      <c r="B27" s="67">
        <v>0.05</v>
      </c>
    </row>
    <row r="28" spans="1:2" x14ac:dyDescent="0.35">
      <c r="A28" s="68" t="s">
        <v>12</v>
      </c>
      <c r="B28" s="29">
        <v>0</v>
      </c>
    </row>
    <row r="29" spans="1:2" x14ac:dyDescent="0.35">
      <c r="A29" s="68" t="s">
        <v>13</v>
      </c>
      <c r="B29" s="29">
        <v>0</v>
      </c>
    </row>
    <row r="30" spans="1:2" x14ac:dyDescent="0.35">
      <c r="A30" s="66" t="s">
        <v>14</v>
      </c>
      <c r="B30" s="25">
        <f>RENT!H54</f>
        <v>0</v>
      </c>
    </row>
    <row r="31" spans="1:2" x14ac:dyDescent="0.35">
      <c r="A31" s="66" t="s">
        <v>15</v>
      </c>
      <c r="B31" s="69">
        <v>2.5000000000000001E-2</v>
      </c>
    </row>
    <row r="32" spans="1:2" x14ac:dyDescent="0.35">
      <c r="A32" s="68" t="s">
        <v>16</v>
      </c>
      <c r="B32" s="23">
        <v>0</v>
      </c>
    </row>
    <row r="33" spans="1:2" x14ac:dyDescent="0.35">
      <c r="A33" s="66" t="s">
        <v>17</v>
      </c>
      <c r="B33" s="69">
        <v>0.04</v>
      </c>
    </row>
    <row r="34" spans="1:2" x14ac:dyDescent="0.35">
      <c r="A34" s="68" t="s">
        <v>18</v>
      </c>
      <c r="B34" s="23">
        <v>0</v>
      </c>
    </row>
    <row r="35" spans="1:2" x14ac:dyDescent="0.35">
      <c r="A35" s="66" t="s">
        <v>19</v>
      </c>
      <c r="B35" s="69">
        <v>0.03</v>
      </c>
    </row>
    <row r="36" spans="1:2" x14ac:dyDescent="0.35">
      <c r="A36" s="68" t="s">
        <v>20</v>
      </c>
      <c r="B36" s="24">
        <v>0</v>
      </c>
    </row>
    <row r="37" spans="1:2" x14ac:dyDescent="0.35">
      <c r="A37" s="68" t="s">
        <v>21</v>
      </c>
      <c r="B37" s="28">
        <v>0</v>
      </c>
    </row>
    <row r="38" spans="1:2" x14ac:dyDescent="0.35">
      <c r="A38" s="66" t="s">
        <v>22</v>
      </c>
      <c r="B38" s="25" t="e">
        <f>OPEREXP!D67</f>
        <v>#DIV/0!</v>
      </c>
    </row>
    <row r="39" spans="1:2" x14ac:dyDescent="0.35">
      <c r="A39" s="66" t="s">
        <v>23</v>
      </c>
      <c r="B39" s="69">
        <v>3.5000000000000003E-2</v>
      </c>
    </row>
    <row r="40" spans="1:2" x14ac:dyDescent="0.35">
      <c r="A40" s="66" t="s">
        <v>24</v>
      </c>
      <c r="B40" s="69">
        <v>0</v>
      </c>
    </row>
    <row r="41" spans="1:2" x14ac:dyDescent="0.35">
      <c r="A41" s="66" t="s">
        <v>337</v>
      </c>
      <c r="B41" s="298">
        <v>0</v>
      </c>
    </row>
    <row r="42" spans="1:2" x14ac:dyDescent="0.35">
      <c r="A42" s="66" t="s">
        <v>25</v>
      </c>
      <c r="B42" s="25">
        <f>COSTS!C18</f>
        <v>0</v>
      </c>
    </row>
    <row r="43" spans="1:2" x14ac:dyDescent="0.35">
      <c r="A43" s="66" t="s">
        <v>26</v>
      </c>
      <c r="B43" s="25">
        <f>COSTS!C93-COSTS!C15</f>
        <v>0</v>
      </c>
    </row>
    <row r="44" spans="1:2" x14ac:dyDescent="0.35">
      <c r="A44" s="66" t="s">
        <v>27</v>
      </c>
      <c r="B44" s="25">
        <f>COSTS!C93</f>
        <v>0</v>
      </c>
    </row>
    <row r="45" spans="1:2" x14ac:dyDescent="0.35">
      <c r="A45" s="66" t="s">
        <v>28</v>
      </c>
      <c r="B45" s="25">
        <f>COSTS!C38</f>
        <v>0</v>
      </c>
    </row>
    <row r="46" spans="1:2" x14ac:dyDescent="0.35">
      <c r="A46" s="66"/>
      <c r="B46" s="25"/>
    </row>
    <row r="47" spans="1:2" x14ac:dyDescent="0.35">
      <c r="A47" s="66" t="s">
        <v>430</v>
      </c>
      <c r="B47" s="25" t="e">
        <f>CASH!$O16</f>
        <v>#VALUE!</v>
      </c>
    </row>
    <row r="48" spans="1:2" x14ac:dyDescent="0.35">
      <c r="A48" s="66" t="s">
        <v>431</v>
      </c>
      <c r="B48" s="69">
        <v>0.03</v>
      </c>
    </row>
    <row r="49" spans="1:2" x14ac:dyDescent="0.35">
      <c r="A49" s="68" t="s">
        <v>29</v>
      </c>
      <c r="B49" s="27">
        <v>0</v>
      </c>
    </row>
    <row r="50" spans="1:2" x14ac:dyDescent="0.35">
      <c r="A50" s="66" t="s">
        <v>30</v>
      </c>
      <c r="B50" s="70">
        <v>0</v>
      </c>
    </row>
    <row r="51" spans="1:2" x14ac:dyDescent="0.35">
      <c r="A51" s="71" t="s">
        <v>31</v>
      </c>
      <c r="B51" s="29">
        <v>0</v>
      </c>
    </row>
    <row r="52" spans="1:2" x14ac:dyDescent="0.35">
      <c r="A52" s="66" t="s">
        <v>32</v>
      </c>
      <c r="B52" s="72" t="s">
        <v>33</v>
      </c>
    </row>
    <row r="53" spans="1:2" x14ac:dyDescent="0.35">
      <c r="A53" s="66" t="s">
        <v>34</v>
      </c>
      <c r="B53" s="73">
        <v>1.1499999999999999</v>
      </c>
    </row>
    <row r="54" spans="1:2" x14ac:dyDescent="0.35">
      <c r="A54" s="68" t="s">
        <v>167</v>
      </c>
      <c r="B54" s="43">
        <v>0</v>
      </c>
    </row>
    <row r="55" spans="1:2" x14ac:dyDescent="0.35">
      <c r="A55" s="68" t="s">
        <v>192</v>
      </c>
      <c r="B55" s="25" t="e">
        <f>TCAC!B58</f>
        <v>#VALUE!</v>
      </c>
    </row>
    <row r="56" spans="1:2" x14ac:dyDescent="0.35">
      <c r="A56" s="68" t="s">
        <v>421</v>
      </c>
      <c r="B56" s="26">
        <v>0</v>
      </c>
    </row>
    <row r="86" spans="2:2" x14ac:dyDescent="0.35">
      <c r="B86" s="74"/>
    </row>
    <row r="89" spans="2:2" x14ac:dyDescent="0.35">
      <c r="B89" s="74"/>
    </row>
    <row r="90" spans="2:2" x14ac:dyDescent="0.35">
      <c r="B90" s="74"/>
    </row>
    <row r="91" spans="2:2" x14ac:dyDescent="0.35">
      <c r="B91" s="75"/>
    </row>
    <row r="92" spans="2:2" x14ac:dyDescent="0.35">
      <c r="B92" s="74"/>
    </row>
    <row r="93" spans="2:2" x14ac:dyDescent="0.35">
      <c r="B93" s="74"/>
    </row>
    <row r="105" spans="1:2" ht="15.45" x14ac:dyDescent="0.4">
      <c r="A105" s="76"/>
      <c r="B105" s="76"/>
    </row>
    <row r="106" spans="1:2" ht="15.45" x14ac:dyDescent="0.4">
      <c r="A106" s="76"/>
      <c r="B106" s="76"/>
    </row>
    <row r="112" spans="1:2" x14ac:dyDescent="0.35">
      <c r="A112" s="17"/>
      <c r="B112" s="17"/>
    </row>
    <row r="122" spans="1:2" x14ac:dyDescent="0.35">
      <c r="A122" s="17"/>
      <c r="B122" s="17"/>
    </row>
    <row r="131" spans="1:2" x14ac:dyDescent="0.35">
      <c r="A131" s="17"/>
      <c r="B131" s="17"/>
    </row>
    <row r="133" spans="1:2" x14ac:dyDescent="0.35">
      <c r="A133" s="17"/>
      <c r="B133" s="17"/>
    </row>
    <row r="135" spans="1:2" x14ac:dyDescent="0.35">
      <c r="A135" s="17"/>
      <c r="B135" s="17"/>
    </row>
    <row r="141" spans="1:2" x14ac:dyDescent="0.35">
      <c r="A141" s="17"/>
      <c r="B141" s="17"/>
    </row>
    <row r="150" spans="1:2" x14ac:dyDescent="0.35">
      <c r="A150" s="17"/>
      <c r="B150" s="17"/>
    </row>
    <row r="158" spans="1:2" x14ac:dyDescent="0.35">
      <c r="A158" s="17"/>
      <c r="B158" s="17"/>
    </row>
    <row r="168" spans="1:2" x14ac:dyDescent="0.35">
      <c r="A168" s="17"/>
      <c r="B168" s="17"/>
    </row>
    <row r="172" spans="1:2" x14ac:dyDescent="0.35">
      <c r="A172" s="31"/>
      <c r="B172" s="31"/>
    </row>
    <row r="223" spans="1:2" ht="15.45" x14ac:dyDescent="0.4">
      <c r="A223" s="76"/>
      <c r="B223" s="76"/>
    </row>
    <row r="357" spans="1:2" ht="15.45" x14ac:dyDescent="0.4">
      <c r="A357" s="76"/>
      <c r="B357" s="76"/>
    </row>
    <row r="374" spans="1:2" x14ac:dyDescent="0.35">
      <c r="A374" s="77"/>
      <c r="B374" s="77"/>
    </row>
    <row r="375" spans="1:2" x14ac:dyDescent="0.35">
      <c r="A375" s="77"/>
      <c r="B375" s="77"/>
    </row>
    <row r="376" spans="1:2" x14ac:dyDescent="0.35">
      <c r="A376" s="17"/>
      <c r="B376" s="17"/>
    </row>
    <row r="378" spans="1:2" x14ac:dyDescent="0.35">
      <c r="A378" s="77"/>
      <c r="B378" s="77"/>
    </row>
    <row r="379" spans="1:2" x14ac:dyDescent="0.35">
      <c r="A379" s="17"/>
      <c r="B379" s="17"/>
    </row>
    <row r="384" spans="1:2" x14ac:dyDescent="0.35">
      <c r="A384" s="17"/>
      <c r="B384" s="17"/>
    </row>
    <row r="387" spans="1:2" x14ac:dyDescent="0.35">
      <c r="A387" s="17"/>
      <c r="B387" s="17"/>
    </row>
    <row r="389" spans="1:2" x14ac:dyDescent="0.35">
      <c r="A389" s="17"/>
      <c r="B389" s="17"/>
    </row>
  </sheetData>
  <phoneticPr fontId="2" type="noConversion"/>
  <hyperlinks>
    <hyperlink ref="B11" location="COSTS!A1" display="COSTS" xr:uid="{00000000-0004-0000-0000-000000000000}"/>
    <hyperlink ref="B12" location="RENT!A1" display="RENT" xr:uid="{00000000-0004-0000-0000-000001000000}"/>
    <hyperlink ref="B13" location="OPEREXP!A1" display="OE" xr:uid="{00000000-0004-0000-0000-000002000000}"/>
    <hyperlink ref="B14" location="CASH!A1" display="CASH" xr:uid="{00000000-0004-0000-0000-000003000000}"/>
    <hyperlink ref="B15" location="TCAC!A1" display="TCAC" xr:uid="{00000000-0004-0000-0000-000004000000}"/>
    <hyperlink ref="B17" location="FINANCING" display="SOURCES" xr:uid="{00000000-0004-0000-0000-000005000000}"/>
    <hyperlink ref="B10" location="INPUT!b30" display="INPUT" xr:uid="{00000000-0004-0000-0000-000006000000}"/>
    <hyperlink ref="A21" location="INPUT!b4" display="(back to main menu)" xr:uid="{00000000-0004-0000-0000-000007000000}"/>
    <hyperlink ref="B18" location="COUNTY" display="COUNTY" xr:uid="{00000000-0004-0000-0000-000008000000}"/>
    <hyperlink ref="B16" location="'BASIS%20LIMITS'!A1" display="BASIS LIMITS" xr:uid="{00000000-0004-0000-0000-000009000000}"/>
  </hyperlinks>
  <printOptions horizontalCentered="1" verticalCentered="1"/>
  <pageMargins left="0.75" right="0.75" top="1" bottom="1" header="0.5" footer="0.5"/>
  <pageSetup scale="56" orientation="landscape" r:id="rId1"/>
  <headerFooter>
    <oddHeader>&amp;C&amp;"Verdana,Bold"&amp;11 2024 GCAHT Affordable Housing NOFA
Project Proforma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410"/>
  <sheetViews>
    <sheetView zoomScale="70" zoomScaleNormal="70" zoomScalePageLayoutView="70" workbookViewId="0">
      <selection activeCell="B2" sqref="B2"/>
    </sheetView>
  </sheetViews>
  <sheetFormatPr defaultColWidth="7.125" defaultRowHeight="18" customHeight="1" x14ac:dyDescent="0.35"/>
  <cols>
    <col min="1" max="1" width="42.875" style="48" customWidth="1"/>
    <col min="2" max="2" width="7" style="48" customWidth="1"/>
    <col min="3" max="3" width="16.5625" style="36" bestFit="1" customWidth="1"/>
    <col min="4" max="5" width="12.6875" style="36" customWidth="1"/>
    <col min="6" max="7" width="12.6875" style="48" customWidth="1"/>
    <col min="8" max="8" width="12.6875" style="88" customWidth="1"/>
    <col min="9" max="9" width="15.4375" style="88" bestFit="1" customWidth="1"/>
    <col min="10" max="11" width="9.4375" style="36" bestFit="1" customWidth="1"/>
    <col min="12" max="16384" width="7.125" style="48"/>
  </cols>
  <sheetData>
    <row r="1" spans="1:11" s="5" customFormat="1" ht="29.25" customHeight="1" x14ac:dyDescent="0.4">
      <c r="A1" s="6" t="s">
        <v>224</v>
      </c>
      <c r="B1" s="6"/>
      <c r="C1" s="14"/>
      <c r="D1" s="14"/>
      <c r="E1" s="14"/>
      <c r="F1" s="7"/>
      <c r="G1" s="6"/>
      <c r="H1" s="16"/>
      <c r="I1" s="16"/>
      <c r="J1" s="57"/>
      <c r="K1" s="57"/>
    </row>
    <row r="2" spans="1:11" s="5" customFormat="1" ht="15.45" x14ac:dyDescent="0.4">
      <c r="A2" s="6" t="s">
        <v>434</v>
      </c>
      <c r="B2" s="6"/>
      <c r="C2" s="14"/>
      <c r="D2" s="14"/>
      <c r="E2" s="14"/>
      <c r="F2" s="7"/>
      <c r="G2" s="6"/>
      <c r="H2" s="16"/>
      <c r="I2" s="16"/>
      <c r="J2" s="57"/>
      <c r="K2" s="57"/>
    </row>
    <row r="3" spans="1:11" ht="18" customHeight="1" x14ac:dyDescent="0.4">
      <c r="A3" s="78" t="s">
        <v>178</v>
      </c>
      <c r="B3" s="78"/>
      <c r="C3" s="45"/>
      <c r="D3" s="45"/>
      <c r="E3" s="45"/>
      <c r="F3" s="44" t="s">
        <v>43</v>
      </c>
      <c r="G3" s="6"/>
      <c r="H3" s="6"/>
      <c r="I3" s="6"/>
      <c r="J3" s="79"/>
      <c r="K3" s="79"/>
    </row>
    <row r="4" spans="1:11" ht="18" customHeight="1" x14ac:dyDescent="0.4">
      <c r="A4" s="80" t="s">
        <v>37</v>
      </c>
      <c r="B4" s="80" t="str">
        <f>INPUT!B1</f>
        <v xml:space="preserve"> </v>
      </c>
      <c r="C4" s="81" t="str">
        <f>INPUT!$B1</f>
        <v xml:space="preserve"> </v>
      </c>
      <c r="D4" s="45"/>
      <c r="E4" s="45"/>
      <c r="F4" s="46"/>
      <c r="G4" s="44"/>
      <c r="H4" s="47"/>
      <c r="I4" s="47"/>
      <c r="J4" s="79"/>
      <c r="K4" s="79"/>
    </row>
    <row r="5" spans="1:11" ht="18" customHeight="1" x14ac:dyDescent="0.4">
      <c r="A5" s="80" t="s">
        <v>38</v>
      </c>
      <c r="B5" s="80" t="e">
        <f>INPUT!#REF!</f>
        <v>#REF!</v>
      </c>
      <c r="C5" s="81" t="e">
        <f>INPUT!#REF!</f>
        <v>#REF!</v>
      </c>
      <c r="D5" s="45"/>
      <c r="E5" s="45"/>
      <c r="F5" s="46"/>
      <c r="G5" s="44"/>
      <c r="H5" s="47"/>
      <c r="I5" s="47"/>
      <c r="J5" s="79"/>
      <c r="K5" s="79"/>
    </row>
    <row r="6" spans="1:11" ht="18" customHeight="1" thickBot="1" x14ac:dyDescent="0.45">
      <c r="A6" s="80" t="s">
        <v>39</v>
      </c>
      <c r="B6" s="80" t="str">
        <f>INPUT!B2</f>
        <v xml:space="preserve"> </v>
      </c>
      <c r="C6" s="81" t="str">
        <f>INPUT!$B2</f>
        <v xml:space="preserve"> </v>
      </c>
      <c r="D6" s="45"/>
      <c r="E6" s="45"/>
      <c r="F6" s="46"/>
      <c r="G6" s="44"/>
      <c r="H6" s="47"/>
      <c r="I6" s="47"/>
      <c r="J6" s="82"/>
      <c r="K6" s="82"/>
    </row>
    <row r="7" spans="1:11" ht="18" customHeight="1" thickTop="1" x14ac:dyDescent="0.35">
      <c r="A7" s="83"/>
      <c r="B7" s="83"/>
      <c r="C7" s="84"/>
      <c r="D7" s="84"/>
      <c r="E7" s="84"/>
      <c r="F7" s="85"/>
      <c r="G7" s="83"/>
      <c r="H7" s="86"/>
      <c r="I7" s="86"/>
    </row>
    <row r="8" spans="1:11" s="5" customFormat="1" ht="18" customHeight="1" x14ac:dyDescent="0.4">
      <c r="A8" s="5" t="s">
        <v>40</v>
      </c>
      <c r="B8" s="5">
        <f>INPUT!B25</f>
        <v>0</v>
      </c>
      <c r="C8" s="15"/>
      <c r="D8" s="15" t="s">
        <v>41</v>
      </c>
      <c r="F8" s="19">
        <f>INPUT!B29</f>
        <v>0</v>
      </c>
      <c r="J8" s="15"/>
      <c r="K8" s="15"/>
    </row>
    <row r="9" spans="1:11" s="5" customFormat="1" ht="18" customHeight="1" x14ac:dyDescent="0.4">
      <c r="A9" s="5" t="s">
        <v>432</v>
      </c>
      <c r="B9" s="234">
        <f>INPUT!B28</f>
        <v>0</v>
      </c>
      <c r="C9" s="235"/>
      <c r="D9" s="235" t="s">
        <v>42</v>
      </c>
      <c r="J9" s="235"/>
      <c r="K9" s="235"/>
    </row>
    <row r="10" spans="1:11" ht="18" customHeight="1" x14ac:dyDescent="0.4">
      <c r="C10" s="236"/>
      <c r="D10" s="237"/>
      <c r="E10" s="237"/>
      <c r="F10" s="204"/>
      <c r="H10" s="35"/>
      <c r="I10" s="35"/>
      <c r="J10" s="237"/>
      <c r="K10" s="237"/>
    </row>
    <row r="11" spans="1:11" ht="18" customHeight="1" x14ac:dyDescent="0.4">
      <c r="A11" s="76" t="s">
        <v>43</v>
      </c>
      <c r="B11" s="76"/>
      <c r="C11" s="233" t="s">
        <v>181</v>
      </c>
      <c r="D11" s="233" t="s">
        <v>45</v>
      </c>
      <c r="E11" s="233" t="s">
        <v>184</v>
      </c>
      <c r="F11" s="238" t="s">
        <v>46</v>
      </c>
      <c r="G11" s="76" t="s">
        <v>46</v>
      </c>
      <c r="H11" s="239" t="s">
        <v>47</v>
      </c>
      <c r="I11" s="239"/>
      <c r="J11" s="240">
        <v>0.09</v>
      </c>
      <c r="K11" s="240">
        <v>0.04</v>
      </c>
    </row>
    <row r="12" spans="1:11" ht="18" customHeight="1" x14ac:dyDescent="0.4">
      <c r="C12" s="233" t="s">
        <v>272</v>
      </c>
      <c r="D12" s="233" t="s">
        <v>48</v>
      </c>
      <c r="E12" s="233" t="s">
        <v>185</v>
      </c>
      <c r="F12" s="238" t="s">
        <v>49</v>
      </c>
      <c r="G12" s="76" t="s">
        <v>50</v>
      </c>
      <c r="H12" s="239" t="s">
        <v>44</v>
      </c>
      <c r="I12" s="239"/>
      <c r="J12" s="233" t="s">
        <v>216</v>
      </c>
      <c r="K12" s="233" t="s">
        <v>216</v>
      </c>
    </row>
    <row r="13" spans="1:11" ht="18" customHeight="1" x14ac:dyDescent="0.35">
      <c r="C13" s="241"/>
      <c r="D13" s="92"/>
      <c r="E13" s="92"/>
      <c r="F13" s="224"/>
      <c r="G13" s="51"/>
      <c r="H13" s="242"/>
      <c r="I13" s="242"/>
      <c r="J13" s="237"/>
      <c r="K13" s="237"/>
    </row>
    <row r="14" spans="1:11" ht="18" customHeight="1" x14ac:dyDescent="0.35">
      <c r="A14" s="264" t="s">
        <v>268</v>
      </c>
      <c r="C14" s="229"/>
      <c r="D14" s="92"/>
      <c r="E14" s="92"/>
      <c r="F14" s="224"/>
      <c r="H14" s="230"/>
      <c r="I14" s="230"/>
      <c r="J14" s="237"/>
      <c r="K14" s="237"/>
    </row>
    <row r="15" spans="1:11" ht="18" customHeight="1" x14ac:dyDescent="0.35">
      <c r="A15" s="58" t="s">
        <v>239</v>
      </c>
      <c r="C15" s="90">
        <v>0</v>
      </c>
      <c r="D15" s="92" t="e">
        <f>C15/+INPUT!$B$25</f>
        <v>#DIV/0!</v>
      </c>
      <c r="E15" s="92" t="e">
        <f>C15/+INPUT!$B$26</f>
        <v>#DIV/0!</v>
      </c>
      <c r="F15" s="224" t="e">
        <f>C15/$F$8</f>
        <v>#DIV/0!</v>
      </c>
      <c r="G15" s="243" t="e">
        <f>C15/+INPUT!$B$28</f>
        <v>#DIV/0!</v>
      </c>
      <c r="H15" s="230" t="e">
        <f>C15/$C$93</f>
        <v>#DIV/0!</v>
      </c>
      <c r="I15" s="230"/>
      <c r="J15" s="237" t="s">
        <v>270</v>
      </c>
      <c r="K15" s="237" t="s">
        <v>270</v>
      </c>
    </row>
    <row r="16" spans="1:11" ht="18" customHeight="1" x14ac:dyDescent="0.35">
      <c r="A16" s="58" t="s">
        <v>147</v>
      </c>
      <c r="C16" s="90">
        <v>0</v>
      </c>
      <c r="D16" s="92" t="e">
        <f>C16/+INPUT!$B$25</f>
        <v>#DIV/0!</v>
      </c>
      <c r="E16" s="92" t="e">
        <f>C16/+INPUT!$B$26</f>
        <v>#DIV/0!</v>
      </c>
      <c r="F16" s="224" t="e">
        <f>C16/+INPUT!$B$29</f>
        <v>#DIV/0!</v>
      </c>
      <c r="G16" s="243" t="e">
        <f>C16/+INPUT!$B$28</f>
        <v>#DIV/0!</v>
      </c>
      <c r="H16" s="230" t="e">
        <f t="shared" ref="H16:H86" si="0">C16/$C$93</f>
        <v>#DIV/0!</v>
      </c>
      <c r="I16" s="230"/>
      <c r="J16" s="237" t="s">
        <v>270</v>
      </c>
      <c r="K16" s="237" t="s">
        <v>270</v>
      </c>
    </row>
    <row r="17" spans="1:11" ht="18" customHeight="1" x14ac:dyDescent="0.35">
      <c r="A17" s="58" t="s">
        <v>352</v>
      </c>
      <c r="C17" s="90">
        <v>0</v>
      </c>
      <c r="D17" s="92" t="e">
        <f>C17/+INPUT!$B$25</f>
        <v>#DIV/0!</v>
      </c>
      <c r="E17" s="92" t="e">
        <f>C17/+INPUT!$B$26</f>
        <v>#DIV/0!</v>
      </c>
      <c r="F17" s="224" t="e">
        <f>C17/+INPUT!$B$29</f>
        <v>#DIV/0!</v>
      </c>
      <c r="G17" s="243" t="e">
        <f>C17/+INPUT!$B$28</f>
        <v>#DIV/0!</v>
      </c>
      <c r="H17" s="230" t="e">
        <f t="shared" si="0"/>
        <v>#DIV/0!</v>
      </c>
      <c r="I17" s="230"/>
      <c r="J17" s="237" t="s">
        <v>270</v>
      </c>
      <c r="K17" s="237" t="s">
        <v>270</v>
      </c>
    </row>
    <row r="18" spans="1:11" ht="15.45" x14ac:dyDescent="0.4">
      <c r="A18" s="32" t="s">
        <v>240</v>
      </c>
      <c r="B18" s="17"/>
      <c r="C18" s="90">
        <v>0</v>
      </c>
      <c r="D18" s="92" t="e">
        <f>C18/+INPUT!$B$25</f>
        <v>#DIV/0!</v>
      </c>
      <c r="E18" s="92" t="e">
        <f>C18/+INPUT!$B$26</f>
        <v>#DIV/0!</v>
      </c>
      <c r="F18" s="224" t="e">
        <f>C18/+INPUT!$B$29</f>
        <v>#DIV/0!</v>
      </c>
      <c r="G18" s="243" t="e">
        <f>C18/+INPUT!$B$28</f>
        <v>#DIV/0!</v>
      </c>
      <c r="H18" s="230" t="e">
        <f t="shared" si="0"/>
        <v>#DIV/0!</v>
      </c>
      <c r="I18" s="230"/>
      <c r="J18" s="237" t="s">
        <v>270</v>
      </c>
      <c r="K18" s="237" t="s">
        <v>270</v>
      </c>
    </row>
    <row r="19" spans="1:11" ht="18" customHeight="1" x14ac:dyDescent="0.35">
      <c r="A19" s="58" t="s">
        <v>241</v>
      </c>
      <c r="C19" s="90">
        <v>0</v>
      </c>
      <c r="D19" s="92" t="e">
        <f>C19/+INPUT!$B$25</f>
        <v>#DIV/0!</v>
      </c>
      <c r="E19" s="92" t="e">
        <f>C19/+INPUT!$B$26</f>
        <v>#DIV/0!</v>
      </c>
      <c r="F19" s="224" t="e">
        <f>C19/+INPUT!$B$29</f>
        <v>#DIV/0!</v>
      </c>
      <c r="G19" s="243" t="e">
        <f>C19/+INPUT!$B$28</f>
        <v>#DIV/0!</v>
      </c>
      <c r="H19" s="230" t="e">
        <f t="shared" si="0"/>
        <v>#DIV/0!</v>
      </c>
      <c r="I19" s="230"/>
      <c r="J19" s="237" t="s">
        <v>270</v>
      </c>
      <c r="K19" s="237" t="s">
        <v>270</v>
      </c>
    </row>
    <row r="20" spans="1:11" ht="18" customHeight="1" thickBot="1" x14ac:dyDescent="0.4">
      <c r="A20" s="58" t="s">
        <v>146</v>
      </c>
      <c r="C20" s="90">
        <v>0</v>
      </c>
      <c r="D20" s="92" t="e">
        <f>C20/+INPUT!$B$25</f>
        <v>#DIV/0!</v>
      </c>
      <c r="E20" s="92" t="e">
        <f>C20/+INPUT!$B$26</f>
        <v>#DIV/0!</v>
      </c>
      <c r="F20" s="224" t="e">
        <f>C20/+INPUT!$B$29</f>
        <v>#DIV/0!</v>
      </c>
      <c r="G20" s="243" t="e">
        <f>C20/+INPUT!$B$28</f>
        <v>#DIV/0!</v>
      </c>
      <c r="H20" s="230" t="e">
        <f t="shared" si="0"/>
        <v>#DIV/0!</v>
      </c>
      <c r="I20" s="230"/>
      <c r="J20" s="237">
        <f>C20</f>
        <v>0</v>
      </c>
      <c r="K20" s="237">
        <f>C20</f>
        <v>0</v>
      </c>
    </row>
    <row r="21" spans="1:11" ht="18" customHeight="1" thickTop="1" x14ac:dyDescent="0.4">
      <c r="A21" s="32" t="s">
        <v>242</v>
      </c>
      <c r="C21" s="94">
        <f>SUM(C18:C20)</f>
        <v>0</v>
      </c>
      <c r="D21" s="94" t="e">
        <f>C21/+INPUT!$B$25</f>
        <v>#DIV/0!</v>
      </c>
      <c r="E21" s="94" t="e">
        <f>C21/+INPUT!$B$26</f>
        <v>#DIV/0!</v>
      </c>
      <c r="F21" s="245" t="e">
        <f>C21/+INPUT!$B$29</f>
        <v>#DIV/0!</v>
      </c>
      <c r="G21" s="246" t="e">
        <f>C21/+INPUT!$B$28</f>
        <v>#DIV/0!</v>
      </c>
      <c r="H21" s="247" t="e">
        <f t="shared" si="0"/>
        <v>#DIV/0!</v>
      </c>
      <c r="I21" s="247"/>
      <c r="J21" s="94">
        <f>J20</f>
        <v>0</v>
      </c>
      <c r="K21" s="94">
        <f>K20</f>
        <v>0</v>
      </c>
    </row>
    <row r="22" spans="1:11" ht="18" customHeight="1" x14ac:dyDescent="0.35">
      <c r="A22" s="264" t="s">
        <v>243</v>
      </c>
      <c r="C22" s="92"/>
      <c r="D22" s="92"/>
      <c r="E22" s="92"/>
      <c r="H22" s="230"/>
      <c r="I22" s="230"/>
      <c r="J22" s="237"/>
      <c r="K22" s="237"/>
    </row>
    <row r="23" spans="1:11" ht="18" customHeight="1" x14ac:dyDescent="0.35">
      <c r="A23" s="58" t="s">
        <v>153</v>
      </c>
      <c r="C23" s="90">
        <v>0</v>
      </c>
      <c r="D23" s="92" t="e">
        <f>C23/+INPUT!$B$25</f>
        <v>#DIV/0!</v>
      </c>
      <c r="E23" s="92" t="e">
        <f>C23/+INPUT!$B$26</f>
        <v>#DIV/0!</v>
      </c>
      <c r="F23" s="224" t="e">
        <f>C23/+INPUT!$B$29</f>
        <v>#DIV/0!</v>
      </c>
      <c r="G23" s="243" t="e">
        <f>C23/+INPUT!$B$28</f>
        <v>#DIV/0!</v>
      </c>
      <c r="H23" s="230" t="e">
        <f t="shared" si="0"/>
        <v>#DIV/0!</v>
      </c>
      <c r="I23" s="230"/>
      <c r="J23" s="237">
        <f t="shared" ref="J23:J30" si="1">C23</f>
        <v>0</v>
      </c>
      <c r="K23" s="237">
        <f t="shared" ref="K23:K30" si="2">C23</f>
        <v>0</v>
      </c>
    </row>
    <row r="24" spans="1:11" ht="18" customHeight="1" x14ac:dyDescent="0.35">
      <c r="A24" s="58" t="s">
        <v>149</v>
      </c>
      <c r="C24" s="90">
        <v>0</v>
      </c>
      <c r="D24" s="92" t="e">
        <f>C24/+INPUT!$B$25</f>
        <v>#DIV/0!</v>
      </c>
      <c r="E24" s="92" t="e">
        <f>C24/+INPUT!$B$26</f>
        <v>#DIV/0!</v>
      </c>
      <c r="F24" s="224" t="e">
        <f>C24/+INPUT!$B$29</f>
        <v>#DIV/0!</v>
      </c>
      <c r="G24" s="243" t="e">
        <f>C24/+INPUT!$B$28</f>
        <v>#DIV/0!</v>
      </c>
      <c r="H24" s="230" t="e">
        <f t="shared" si="0"/>
        <v>#DIV/0!</v>
      </c>
      <c r="I24" s="230"/>
      <c r="J24" s="237">
        <f t="shared" si="1"/>
        <v>0</v>
      </c>
      <c r="K24" s="237">
        <v>0</v>
      </c>
    </row>
    <row r="25" spans="1:11" ht="18" customHeight="1" x14ac:dyDescent="0.35">
      <c r="A25" s="58" t="s">
        <v>150</v>
      </c>
      <c r="C25" s="90">
        <v>0</v>
      </c>
      <c r="D25" s="92" t="e">
        <f>C25/+INPUT!$B$25</f>
        <v>#DIV/0!</v>
      </c>
      <c r="E25" s="92" t="e">
        <f>C25/+INPUT!$B$26</f>
        <v>#DIV/0!</v>
      </c>
      <c r="F25" s="224" t="e">
        <f>C25/+INPUT!$B$29</f>
        <v>#DIV/0!</v>
      </c>
      <c r="G25" s="243" t="e">
        <f>C25/+INPUT!$B$28</f>
        <v>#DIV/0!</v>
      </c>
      <c r="H25" s="230" t="e">
        <f t="shared" si="0"/>
        <v>#DIV/0!</v>
      </c>
      <c r="I25" s="230"/>
      <c r="J25" s="237">
        <f t="shared" si="1"/>
        <v>0</v>
      </c>
      <c r="K25" s="237">
        <f t="shared" si="2"/>
        <v>0</v>
      </c>
    </row>
    <row r="26" spans="1:11" ht="18" customHeight="1" x14ac:dyDescent="0.35">
      <c r="A26" s="58" t="s">
        <v>433</v>
      </c>
      <c r="C26" s="90">
        <v>0</v>
      </c>
      <c r="D26" s="92" t="e">
        <f>C26/+INPUT!$B$25</f>
        <v>#DIV/0!</v>
      </c>
      <c r="E26" s="92" t="e">
        <f>C26/+INPUT!$B$26</f>
        <v>#DIV/0!</v>
      </c>
      <c r="F26" s="224" t="e">
        <f>C26/+INPUT!$B$29</f>
        <v>#DIV/0!</v>
      </c>
      <c r="G26" s="243" t="e">
        <f>C26/+INPUT!$B$28</f>
        <v>#DIV/0!</v>
      </c>
      <c r="H26" s="230" t="e">
        <f t="shared" si="0"/>
        <v>#DIV/0!</v>
      </c>
      <c r="I26" s="230"/>
      <c r="J26" s="237">
        <f t="shared" si="1"/>
        <v>0</v>
      </c>
      <c r="K26" s="237">
        <f t="shared" si="2"/>
        <v>0</v>
      </c>
    </row>
    <row r="27" spans="1:11" ht="18" customHeight="1" x14ac:dyDescent="0.35">
      <c r="A27" s="58" t="s">
        <v>152</v>
      </c>
      <c r="C27" s="90">
        <v>0</v>
      </c>
      <c r="D27" s="92" t="e">
        <f>C27/+INPUT!$B$25</f>
        <v>#DIV/0!</v>
      </c>
      <c r="E27" s="92" t="e">
        <f>C27/+INPUT!$B$26</f>
        <v>#DIV/0!</v>
      </c>
      <c r="F27" s="224" t="e">
        <f>C27/+INPUT!$B$29</f>
        <v>#DIV/0!</v>
      </c>
      <c r="G27" s="243" t="e">
        <f>C27/+INPUT!$B$28</f>
        <v>#DIV/0!</v>
      </c>
      <c r="H27" s="230" t="e">
        <f>C27/$C$93</f>
        <v>#DIV/0!</v>
      </c>
      <c r="I27" s="230"/>
      <c r="J27" s="237">
        <v>0</v>
      </c>
      <c r="K27" s="237">
        <v>0</v>
      </c>
    </row>
    <row r="28" spans="1:11" ht="24.75" customHeight="1" thickBot="1" x14ac:dyDescent="0.4">
      <c r="A28" s="58" t="s">
        <v>318</v>
      </c>
      <c r="C28" s="90">
        <v>0</v>
      </c>
      <c r="D28" s="92" t="e">
        <f>C28/+INPUT!$B$25</f>
        <v>#DIV/0!</v>
      </c>
      <c r="E28" s="92" t="e">
        <f>C28/+INPUT!$B$26</f>
        <v>#DIV/0!</v>
      </c>
      <c r="F28" s="224" t="e">
        <f>C28/+INPUT!$B$29</f>
        <v>#DIV/0!</v>
      </c>
      <c r="G28" s="243" t="e">
        <f>C28/+INPUT!$B$28</f>
        <v>#DIV/0!</v>
      </c>
      <c r="H28" s="230" t="e">
        <f t="shared" si="0"/>
        <v>#DIV/0!</v>
      </c>
      <c r="I28" s="230"/>
      <c r="J28" s="237">
        <f t="shared" si="1"/>
        <v>0</v>
      </c>
      <c r="K28" s="237">
        <f t="shared" si="2"/>
        <v>0</v>
      </c>
    </row>
    <row r="29" spans="1:11" ht="22.5" customHeight="1" thickTop="1" thickBot="1" x14ac:dyDescent="0.45">
      <c r="A29" s="32" t="s">
        <v>244</v>
      </c>
      <c r="C29" s="213">
        <f>SUM(C23:C28)</f>
        <v>0</v>
      </c>
      <c r="D29" s="301" t="e">
        <f>C29/+INPUT!$B$25</f>
        <v>#DIV/0!</v>
      </c>
      <c r="E29" s="301" t="e">
        <f>C29/+INPUT!$B$26</f>
        <v>#DIV/0!</v>
      </c>
      <c r="F29" s="302" t="e">
        <f>C29/+INPUT!$B$29</f>
        <v>#DIV/0!</v>
      </c>
      <c r="G29" s="303" t="e">
        <f>C29/+INPUT!$B$28</f>
        <v>#DIV/0!</v>
      </c>
      <c r="H29" s="232" t="e">
        <f t="shared" si="0"/>
        <v>#DIV/0!</v>
      </c>
      <c r="I29" s="232"/>
      <c r="J29" s="301">
        <f>SUM(J23:J28)</f>
        <v>0</v>
      </c>
      <c r="K29" s="301">
        <f>SUM(K23:K28)</f>
        <v>0</v>
      </c>
    </row>
    <row r="30" spans="1:11" ht="18" customHeight="1" thickTop="1" x14ac:dyDescent="0.35">
      <c r="A30" s="264" t="s">
        <v>349</v>
      </c>
      <c r="C30" s="90">
        <v>0</v>
      </c>
      <c r="D30" s="92" t="e">
        <f>C30/+INPUT!$B$25</f>
        <v>#DIV/0!</v>
      </c>
      <c r="E30" s="92" t="e">
        <f>C30/+INPUT!$B$26</f>
        <v>#DIV/0!</v>
      </c>
      <c r="F30" s="224" t="e">
        <f>C30/+INPUT!$B$29</f>
        <v>#DIV/0!</v>
      </c>
      <c r="G30" s="243" t="e">
        <f>C30/+INPUT!$B$28</f>
        <v>#DIV/0!</v>
      </c>
      <c r="H30" s="230" t="e">
        <f t="shared" si="0"/>
        <v>#DIV/0!</v>
      </c>
      <c r="I30" s="230"/>
      <c r="J30" s="92">
        <f t="shared" si="1"/>
        <v>0</v>
      </c>
      <c r="K30" s="92">
        <f t="shared" si="2"/>
        <v>0</v>
      </c>
    </row>
    <row r="31" spans="1:11" ht="18" customHeight="1" x14ac:dyDescent="0.35">
      <c r="A31" s="264" t="s">
        <v>148</v>
      </c>
      <c r="C31" s="92"/>
      <c r="D31" s="92"/>
      <c r="E31" s="92"/>
      <c r="H31" s="230"/>
      <c r="I31" s="230"/>
      <c r="J31" s="237"/>
      <c r="K31" s="237"/>
    </row>
    <row r="32" spans="1:11" ht="18" customHeight="1" x14ac:dyDescent="0.35">
      <c r="A32" s="58" t="s">
        <v>153</v>
      </c>
      <c r="C32" s="90">
        <v>0</v>
      </c>
      <c r="D32" s="92" t="e">
        <f>C32/+INPUT!$B$25</f>
        <v>#DIV/0!</v>
      </c>
      <c r="E32" s="92" t="e">
        <f>C32/+INPUT!$B$26</f>
        <v>#DIV/0!</v>
      </c>
      <c r="F32" s="224" t="e">
        <f>C32/+INPUT!$B$29</f>
        <v>#DIV/0!</v>
      </c>
      <c r="G32" s="243" t="e">
        <f>C32/+INPUT!$B$28</f>
        <v>#DIV/0!</v>
      </c>
      <c r="H32" s="230" t="e">
        <f t="shared" si="0"/>
        <v>#DIV/0!</v>
      </c>
      <c r="I32" s="230"/>
      <c r="J32" s="92">
        <f t="shared" ref="J32:J37" si="3">C32</f>
        <v>0</v>
      </c>
      <c r="K32" s="92">
        <f t="shared" ref="K32:K37" si="4">C32</f>
        <v>0</v>
      </c>
    </row>
    <row r="33" spans="1:11" ht="18" customHeight="1" x14ac:dyDescent="0.35">
      <c r="A33" s="58" t="s">
        <v>149</v>
      </c>
      <c r="C33" s="90">
        <v>0</v>
      </c>
      <c r="D33" s="92" t="e">
        <f>C33/+INPUT!$B$25</f>
        <v>#DIV/0!</v>
      </c>
      <c r="E33" s="92" t="e">
        <f>C33/+INPUT!$B$26</f>
        <v>#DIV/0!</v>
      </c>
      <c r="F33" s="224" t="e">
        <f>C33/+INPUT!$B$29</f>
        <v>#DIV/0!</v>
      </c>
      <c r="G33" s="243" t="e">
        <f>C33/+INPUT!$B$28</f>
        <v>#DIV/0!</v>
      </c>
      <c r="H33" s="230" t="e">
        <f t="shared" si="0"/>
        <v>#DIV/0!</v>
      </c>
      <c r="I33" s="230"/>
      <c r="J33" s="92">
        <f t="shared" si="3"/>
        <v>0</v>
      </c>
      <c r="K33" s="92">
        <f t="shared" si="4"/>
        <v>0</v>
      </c>
    </row>
    <row r="34" spans="1:11" ht="18" customHeight="1" x14ac:dyDescent="0.35">
      <c r="A34" s="58" t="s">
        <v>150</v>
      </c>
      <c r="C34" s="90">
        <v>0</v>
      </c>
      <c r="D34" s="92" t="e">
        <f>C34/+INPUT!$B$25</f>
        <v>#DIV/0!</v>
      </c>
      <c r="E34" s="92" t="e">
        <f>C34/+INPUT!$B$26</f>
        <v>#DIV/0!</v>
      </c>
      <c r="F34" s="224" t="e">
        <f>C34/+INPUT!$B$29</f>
        <v>#DIV/0!</v>
      </c>
      <c r="G34" s="243" t="e">
        <f>C34/+INPUT!$B$28</f>
        <v>#DIV/0!</v>
      </c>
      <c r="H34" s="230" t="e">
        <f t="shared" si="0"/>
        <v>#DIV/0!</v>
      </c>
      <c r="I34" s="230"/>
      <c r="J34" s="92">
        <f t="shared" si="3"/>
        <v>0</v>
      </c>
      <c r="K34" s="92">
        <f t="shared" si="4"/>
        <v>0</v>
      </c>
    </row>
    <row r="35" spans="1:11" ht="18" customHeight="1" x14ac:dyDescent="0.35">
      <c r="A35" s="58" t="s">
        <v>151</v>
      </c>
      <c r="C35" s="90">
        <v>0</v>
      </c>
      <c r="D35" s="92" t="e">
        <f>C35/+INPUT!$B$25</f>
        <v>#DIV/0!</v>
      </c>
      <c r="E35" s="92" t="e">
        <f>C35/+INPUT!$B$26</f>
        <v>#DIV/0!</v>
      </c>
      <c r="F35" s="224" t="e">
        <f>C35/+INPUT!$B$29</f>
        <v>#DIV/0!</v>
      </c>
      <c r="G35" s="243" t="e">
        <f>C35/+INPUT!$B$28</f>
        <v>#DIV/0!</v>
      </c>
      <c r="H35" s="230" t="e">
        <f t="shared" si="0"/>
        <v>#DIV/0!</v>
      </c>
      <c r="I35" s="230"/>
      <c r="J35" s="92">
        <f t="shared" si="3"/>
        <v>0</v>
      </c>
      <c r="K35" s="92">
        <f t="shared" si="4"/>
        <v>0</v>
      </c>
    </row>
    <row r="36" spans="1:11" ht="18" customHeight="1" x14ac:dyDescent="0.35">
      <c r="A36" s="58" t="s">
        <v>152</v>
      </c>
      <c r="C36" s="90">
        <v>0</v>
      </c>
      <c r="D36" s="92" t="e">
        <f>C36/+INPUT!$B$25</f>
        <v>#DIV/0!</v>
      </c>
      <c r="E36" s="92" t="e">
        <f>C36/+INPUT!$B$26</f>
        <v>#DIV/0!</v>
      </c>
      <c r="F36" s="224" t="e">
        <f>C36/+INPUT!$B$29</f>
        <v>#DIV/0!</v>
      </c>
      <c r="G36" s="243" t="e">
        <f>C36/+INPUT!$B$28</f>
        <v>#DIV/0!</v>
      </c>
      <c r="H36" s="230" t="e">
        <f>C36/$C$93</f>
        <v>#DIV/0!</v>
      </c>
      <c r="I36" s="230"/>
      <c r="J36" s="92">
        <f>C36</f>
        <v>0</v>
      </c>
      <c r="K36" s="92">
        <f>C36</f>
        <v>0</v>
      </c>
    </row>
    <row r="37" spans="1:11" ht="18" customHeight="1" thickBot="1" x14ac:dyDescent="0.4">
      <c r="A37" s="58" t="str">
        <f>A28</f>
        <v>General Liability Insurance</v>
      </c>
      <c r="C37" s="90">
        <v>0</v>
      </c>
      <c r="D37" s="92" t="e">
        <f>C37/+INPUT!$B$25</f>
        <v>#DIV/0!</v>
      </c>
      <c r="E37" s="92" t="e">
        <f>C37/+INPUT!$B$26</f>
        <v>#DIV/0!</v>
      </c>
      <c r="F37" s="224" t="e">
        <f>C37/+INPUT!$B$29</f>
        <v>#DIV/0!</v>
      </c>
      <c r="G37" s="243" t="e">
        <f>C37/+INPUT!$B$28</f>
        <v>#DIV/0!</v>
      </c>
      <c r="H37" s="230" t="e">
        <f t="shared" si="0"/>
        <v>#DIV/0!</v>
      </c>
      <c r="I37" s="230"/>
      <c r="J37" s="92">
        <f t="shared" si="3"/>
        <v>0</v>
      </c>
      <c r="K37" s="92">
        <f t="shared" si="4"/>
        <v>0</v>
      </c>
    </row>
    <row r="38" spans="1:11" ht="18" customHeight="1" thickTop="1" x14ac:dyDescent="0.4">
      <c r="A38" s="32" t="s">
        <v>245</v>
      </c>
      <c r="C38" s="93">
        <f>SUM(C32:C37)</f>
        <v>0</v>
      </c>
      <c r="D38" s="94" t="e">
        <f>C38/+INPUT!$B$25</f>
        <v>#DIV/0!</v>
      </c>
      <c r="E38" s="94" t="e">
        <f>C38/+INPUT!$B$26</f>
        <v>#DIV/0!</v>
      </c>
      <c r="F38" s="245" t="e">
        <f>C38/+INPUT!$B$29</f>
        <v>#DIV/0!</v>
      </c>
      <c r="G38" s="246" t="e">
        <f>C38/+INPUT!$B$28</f>
        <v>#DIV/0!</v>
      </c>
      <c r="H38" s="247" t="e">
        <f t="shared" si="0"/>
        <v>#DIV/0!</v>
      </c>
      <c r="I38" s="247"/>
      <c r="J38" s="93">
        <f>SUM(J32:J37)</f>
        <v>0</v>
      </c>
      <c r="K38" s="93">
        <f>SUM(K32:K37)</f>
        <v>0</v>
      </c>
    </row>
    <row r="39" spans="1:11" ht="18" customHeight="1" x14ac:dyDescent="0.35">
      <c r="A39" s="264" t="s">
        <v>154</v>
      </c>
      <c r="C39" s="92"/>
      <c r="D39" s="92"/>
      <c r="E39" s="92"/>
      <c r="H39" s="230"/>
      <c r="I39" s="230"/>
      <c r="J39" s="237"/>
      <c r="K39" s="237"/>
    </row>
    <row r="40" spans="1:11" ht="18" customHeight="1" x14ac:dyDescent="0.35">
      <c r="A40" s="58" t="s">
        <v>246</v>
      </c>
      <c r="C40" s="90">
        <v>0</v>
      </c>
      <c r="D40" s="92" t="e">
        <f>C40/+INPUT!$B$25</f>
        <v>#DIV/0!</v>
      </c>
      <c r="E40" s="92" t="e">
        <f>C40/+INPUT!$B$26</f>
        <v>#DIV/0!</v>
      </c>
      <c r="F40" s="224" t="e">
        <f>C40/+INPUT!$B$29</f>
        <v>#DIV/0!</v>
      </c>
      <c r="G40" s="243" t="e">
        <f>C40/+INPUT!$B$28</f>
        <v>#DIV/0!</v>
      </c>
      <c r="H40" s="230" t="e">
        <f t="shared" si="0"/>
        <v>#DIV/0!</v>
      </c>
      <c r="I40" s="230"/>
      <c r="J40" s="92">
        <f>C40</f>
        <v>0</v>
      </c>
      <c r="K40" s="92">
        <f>C40</f>
        <v>0</v>
      </c>
    </row>
    <row r="41" spans="1:11" ht="18" customHeight="1" thickBot="1" x14ac:dyDescent="0.4">
      <c r="A41" s="58" t="s">
        <v>155</v>
      </c>
      <c r="C41" s="90">
        <v>0</v>
      </c>
      <c r="D41" s="92" t="e">
        <f>C41/+INPUT!$B$25</f>
        <v>#DIV/0!</v>
      </c>
      <c r="E41" s="92" t="e">
        <f>C41/+INPUT!$B$26</f>
        <v>#DIV/0!</v>
      </c>
      <c r="F41" s="224" t="e">
        <f>C41/+INPUT!$B$29</f>
        <v>#DIV/0!</v>
      </c>
      <c r="G41" s="243" t="e">
        <f>C41/+INPUT!$B$28</f>
        <v>#DIV/0!</v>
      </c>
      <c r="H41" s="230" t="e">
        <f t="shared" si="0"/>
        <v>#DIV/0!</v>
      </c>
      <c r="I41" s="230"/>
      <c r="J41" s="92">
        <f>C41</f>
        <v>0</v>
      </c>
      <c r="K41" s="92">
        <f>C41</f>
        <v>0</v>
      </c>
    </row>
    <row r="42" spans="1:11" ht="18" customHeight="1" thickTop="1" thickBot="1" x14ac:dyDescent="0.45">
      <c r="A42" s="32" t="s">
        <v>247</v>
      </c>
      <c r="C42" s="301">
        <f>SUM(C40:C41)</f>
        <v>0</v>
      </c>
      <c r="D42" s="301" t="e">
        <f>C42/+INPUT!$B$25</f>
        <v>#DIV/0!</v>
      </c>
      <c r="E42" s="301" t="e">
        <f>C42/+INPUT!$B$26</f>
        <v>#DIV/0!</v>
      </c>
      <c r="F42" s="302" t="e">
        <f>C42/+INPUT!$B$29</f>
        <v>#DIV/0!</v>
      </c>
      <c r="G42" s="303" t="e">
        <f>C42/+INPUT!$B$28</f>
        <v>#DIV/0!</v>
      </c>
      <c r="H42" s="232" t="e">
        <f t="shared" si="0"/>
        <v>#DIV/0!</v>
      </c>
      <c r="I42" s="232"/>
      <c r="J42" s="301">
        <f>SUM(J40:J41)</f>
        <v>0</v>
      </c>
      <c r="K42" s="301">
        <f>SUM(K40:K41)</f>
        <v>0</v>
      </c>
    </row>
    <row r="43" spans="1:11" ht="18" customHeight="1" thickTop="1" x14ac:dyDescent="0.35">
      <c r="A43" s="264" t="s">
        <v>312</v>
      </c>
      <c r="C43" s="90">
        <v>0</v>
      </c>
      <c r="D43" s="92" t="e">
        <f>C43/+INPUT!$B$25</f>
        <v>#DIV/0!</v>
      </c>
      <c r="E43" s="92" t="e">
        <f>C43/+INPUT!$B$26</f>
        <v>#DIV/0!</v>
      </c>
      <c r="F43" s="224" t="e">
        <f>C43/+INPUT!$B$29</f>
        <v>#DIV/0!</v>
      </c>
      <c r="G43" s="243" t="e">
        <f>C43/+INPUT!$B$28</f>
        <v>#DIV/0!</v>
      </c>
      <c r="H43" s="230" t="e">
        <f t="shared" si="0"/>
        <v>#DIV/0!</v>
      </c>
      <c r="I43" s="230"/>
      <c r="J43" s="237">
        <f>C43</f>
        <v>0</v>
      </c>
      <c r="K43" s="237">
        <f>C43</f>
        <v>0</v>
      </c>
    </row>
    <row r="44" spans="1:11" ht="18" customHeight="1" x14ac:dyDescent="0.35">
      <c r="A44" s="264" t="s">
        <v>248</v>
      </c>
      <c r="C44" s="92"/>
      <c r="D44" s="92"/>
      <c r="E44" s="92"/>
      <c r="H44" s="230"/>
      <c r="I44" s="230"/>
      <c r="J44" s="237"/>
      <c r="K44" s="237"/>
    </row>
    <row r="45" spans="1:11" ht="18" customHeight="1" x14ac:dyDescent="0.35">
      <c r="A45" s="58" t="s">
        <v>156</v>
      </c>
      <c r="C45" s="90">
        <v>0</v>
      </c>
      <c r="D45" s="92" t="e">
        <f>C45/+INPUT!$B$25</f>
        <v>#DIV/0!</v>
      </c>
      <c r="E45" s="92" t="e">
        <f>C45/+INPUT!$B$26</f>
        <v>#DIV/0!</v>
      </c>
      <c r="F45" s="224" t="e">
        <f>C45/+INPUT!$B$29</f>
        <v>#DIV/0!</v>
      </c>
      <c r="G45" s="243" t="e">
        <f>C45/+INPUT!$B$28</f>
        <v>#DIV/0!</v>
      </c>
      <c r="H45" s="230" t="e">
        <f t="shared" si="0"/>
        <v>#DIV/0!</v>
      </c>
      <c r="I45" s="230"/>
      <c r="J45" s="237">
        <v>0</v>
      </c>
      <c r="K45" s="237">
        <v>0</v>
      </c>
    </row>
    <row r="46" spans="1:11" ht="18" customHeight="1" x14ac:dyDescent="0.35">
      <c r="A46" s="58" t="s">
        <v>157</v>
      </c>
      <c r="C46" s="90">
        <v>0</v>
      </c>
      <c r="D46" s="92" t="e">
        <f>C46/+INPUT!$B$25</f>
        <v>#DIV/0!</v>
      </c>
      <c r="E46" s="92" t="e">
        <f>C46/+INPUT!$B$26</f>
        <v>#DIV/0!</v>
      </c>
      <c r="F46" s="224" t="e">
        <f>C46/+INPUT!$B$29</f>
        <v>#DIV/0!</v>
      </c>
      <c r="G46" s="243" t="e">
        <f>C46/+INPUT!$B$28</f>
        <v>#DIV/0!</v>
      </c>
      <c r="H46" s="230" t="e">
        <f t="shared" si="0"/>
        <v>#DIV/0!</v>
      </c>
      <c r="I46" s="230"/>
      <c r="J46" s="237">
        <f t="shared" ref="J46:J51" si="5">C46</f>
        <v>0</v>
      </c>
      <c r="K46" s="237">
        <f t="shared" ref="K46:K51" si="6">C46</f>
        <v>0</v>
      </c>
    </row>
    <row r="47" spans="1:11" ht="18" customHeight="1" x14ac:dyDescent="0.35">
      <c r="A47" s="58" t="s">
        <v>249</v>
      </c>
      <c r="C47" s="92">
        <v>0</v>
      </c>
      <c r="D47" s="92" t="e">
        <f>C47/+INPUT!$B$25</f>
        <v>#DIV/0!</v>
      </c>
      <c r="E47" s="92" t="e">
        <f>C47/+INPUT!$B$26</f>
        <v>#DIV/0!</v>
      </c>
      <c r="F47" s="224" t="e">
        <f>C47/+INPUT!$B$29</f>
        <v>#DIV/0!</v>
      </c>
      <c r="G47" s="243" t="e">
        <f>C47/+INPUT!$B$28</f>
        <v>#DIV/0!</v>
      </c>
      <c r="H47" s="230" t="e">
        <f t="shared" si="0"/>
        <v>#DIV/0!</v>
      </c>
      <c r="I47" s="230"/>
      <c r="J47" s="237">
        <f t="shared" si="5"/>
        <v>0</v>
      </c>
      <c r="K47" s="237">
        <f t="shared" si="6"/>
        <v>0</v>
      </c>
    </row>
    <row r="48" spans="1:11" ht="18" customHeight="1" x14ac:dyDescent="0.35">
      <c r="A48" s="58" t="s">
        <v>430</v>
      </c>
      <c r="C48" s="92">
        <v>0</v>
      </c>
      <c r="D48" s="92" t="e">
        <f>C48/+INPUT!$B$25</f>
        <v>#DIV/0!</v>
      </c>
      <c r="E48" s="92" t="e">
        <f>C48/+INPUT!$B$26</f>
        <v>#DIV/0!</v>
      </c>
      <c r="F48" s="224" t="e">
        <f>C48/+INPUT!$B$29</f>
        <v>#DIV/0!</v>
      </c>
      <c r="G48" s="243" t="e">
        <f>C48/+INPUT!$B$28</f>
        <v>#DIV/0!</v>
      </c>
      <c r="H48" s="230" t="e">
        <f>C48/$C$93</f>
        <v>#DIV/0!</v>
      </c>
      <c r="I48" s="230"/>
      <c r="J48" s="237">
        <f>C48</f>
        <v>0</v>
      </c>
      <c r="K48" s="237">
        <f>C48</f>
        <v>0</v>
      </c>
    </row>
    <row r="49" spans="1:11" ht="18" customHeight="1" x14ac:dyDescent="0.35">
      <c r="A49" s="58" t="s">
        <v>431</v>
      </c>
      <c r="C49" s="90">
        <v>0</v>
      </c>
      <c r="D49" s="92" t="e">
        <f>C49/+INPUT!$B$25</f>
        <v>#DIV/0!</v>
      </c>
      <c r="E49" s="92" t="e">
        <f>C49/+INPUT!$B$26</f>
        <v>#DIV/0!</v>
      </c>
      <c r="F49" s="224" t="e">
        <f>C49/+INPUT!$B$29</f>
        <v>#DIV/0!</v>
      </c>
      <c r="G49" s="243" t="e">
        <f>C49/+INPUT!$B$28</f>
        <v>#DIV/0!</v>
      </c>
      <c r="H49" s="230" t="e">
        <f t="shared" si="0"/>
        <v>#DIV/0!</v>
      </c>
      <c r="I49" s="230"/>
      <c r="J49" s="237">
        <v>0</v>
      </c>
      <c r="K49" s="237">
        <v>0</v>
      </c>
    </row>
    <row r="50" spans="1:11" ht="18" customHeight="1" x14ac:dyDescent="0.35">
      <c r="A50" s="58" t="s">
        <v>158</v>
      </c>
      <c r="C50" s="90">
        <v>0</v>
      </c>
      <c r="D50" s="92" t="e">
        <f>C50/+INPUT!$B$25</f>
        <v>#DIV/0!</v>
      </c>
      <c r="E50" s="92" t="e">
        <f>C50/+INPUT!$B$26</f>
        <v>#DIV/0!</v>
      </c>
      <c r="F50" s="224" t="e">
        <f>C50/+INPUT!$B$29</f>
        <v>#DIV/0!</v>
      </c>
      <c r="G50" s="243" t="e">
        <f>C50/+INPUT!$B$28</f>
        <v>#DIV/0!</v>
      </c>
      <c r="H50" s="230" t="e">
        <f t="shared" si="0"/>
        <v>#DIV/0!</v>
      </c>
      <c r="I50" s="230"/>
      <c r="J50" s="237">
        <f t="shared" si="5"/>
        <v>0</v>
      </c>
      <c r="K50" s="237">
        <f t="shared" si="6"/>
        <v>0</v>
      </c>
    </row>
    <row r="51" spans="1:11" ht="18" customHeight="1" thickBot="1" x14ac:dyDescent="0.4">
      <c r="A51" s="58" t="s">
        <v>160</v>
      </c>
      <c r="C51" s="90">
        <v>0</v>
      </c>
      <c r="D51" s="92" t="e">
        <f>C51/+INPUT!$B$25</f>
        <v>#DIV/0!</v>
      </c>
      <c r="E51" s="92" t="e">
        <f>C51/+INPUT!$B$26</f>
        <v>#DIV/0!</v>
      </c>
      <c r="F51" s="224" t="e">
        <f>C51/+INPUT!$B$29</f>
        <v>#DIV/0!</v>
      </c>
      <c r="G51" s="243" t="e">
        <f>C51/+INPUT!$B$28</f>
        <v>#DIV/0!</v>
      </c>
      <c r="H51" s="230" t="e">
        <f t="shared" si="0"/>
        <v>#DIV/0!</v>
      </c>
      <c r="I51" s="230"/>
      <c r="J51" s="237">
        <f t="shared" si="5"/>
        <v>0</v>
      </c>
      <c r="K51" s="237">
        <f t="shared" si="6"/>
        <v>0</v>
      </c>
    </row>
    <row r="52" spans="1:11" ht="18" customHeight="1" thickTop="1" x14ac:dyDescent="0.4">
      <c r="A52" s="32" t="s">
        <v>250</v>
      </c>
      <c r="C52" s="94">
        <f>SUM(C45:C51)</f>
        <v>0</v>
      </c>
      <c r="D52" s="244" t="e">
        <f>SUM(D49:D51)</f>
        <v>#DIV/0!</v>
      </c>
      <c r="E52" s="244" t="e">
        <f>SUM(E49:E51)</f>
        <v>#DIV/0!</v>
      </c>
      <c r="F52" s="244" t="e">
        <f>SUM(F49:F51)</f>
        <v>#DIV/0!</v>
      </c>
      <c r="G52" s="244" t="e">
        <f>SUM(G49:G51)</f>
        <v>#DIV/0!</v>
      </c>
      <c r="H52" s="247" t="e">
        <f t="shared" si="0"/>
        <v>#DIV/0!</v>
      </c>
      <c r="I52" s="247"/>
      <c r="J52" s="94">
        <f>SUM(J45:J51)</f>
        <v>0</v>
      </c>
      <c r="K52" s="94">
        <f>SUM(K45:K51)</f>
        <v>0</v>
      </c>
    </row>
    <row r="53" spans="1:11" ht="18" customHeight="1" x14ac:dyDescent="0.35">
      <c r="A53" s="264" t="s">
        <v>159</v>
      </c>
      <c r="C53" s="92"/>
      <c r="D53" s="92"/>
      <c r="E53" s="92"/>
      <c r="H53" s="230"/>
      <c r="I53" s="230"/>
      <c r="J53" s="237"/>
      <c r="K53" s="237"/>
    </row>
    <row r="54" spans="1:11" ht="18" customHeight="1" x14ac:dyDescent="0.35">
      <c r="A54" s="58" t="s">
        <v>251</v>
      </c>
      <c r="C54" s="90">
        <v>0</v>
      </c>
      <c r="D54" s="92" t="e">
        <f>C54/+INPUT!$B$25</f>
        <v>#DIV/0!</v>
      </c>
      <c r="E54" s="92" t="e">
        <f>C54/+INPUT!$B$26</f>
        <v>#DIV/0!</v>
      </c>
      <c r="F54" s="224" t="e">
        <f>C54/+INPUT!$B$29</f>
        <v>#DIV/0!</v>
      </c>
      <c r="G54" s="243" t="e">
        <f>C54/+INPUT!$B$28</f>
        <v>#DIV/0!</v>
      </c>
      <c r="H54" s="230" t="e">
        <f t="shared" si="0"/>
        <v>#DIV/0!</v>
      </c>
      <c r="I54" s="230"/>
      <c r="J54" s="237" t="s">
        <v>270</v>
      </c>
      <c r="K54" s="237" t="s">
        <v>270</v>
      </c>
    </row>
    <row r="55" spans="1:11" ht="18" customHeight="1" x14ac:dyDescent="0.35">
      <c r="A55" s="58" t="s">
        <v>249</v>
      </c>
      <c r="C55" s="92">
        <v>0</v>
      </c>
      <c r="D55" s="92" t="e">
        <f>C55/+INPUT!$B$25</f>
        <v>#DIV/0!</v>
      </c>
      <c r="E55" s="92" t="e">
        <f>C55/+INPUT!$B$26</f>
        <v>#DIV/0!</v>
      </c>
      <c r="F55" s="224" t="e">
        <f>C55/+INPUT!$B$29</f>
        <v>#DIV/0!</v>
      </c>
      <c r="G55" s="243" t="e">
        <f>C55/+INPUT!$B$28</f>
        <v>#DIV/0!</v>
      </c>
      <c r="H55" s="230" t="e">
        <f t="shared" si="0"/>
        <v>#DIV/0!</v>
      </c>
      <c r="I55" s="230"/>
      <c r="J55" s="237" t="s">
        <v>270</v>
      </c>
      <c r="K55" s="237" t="s">
        <v>270</v>
      </c>
    </row>
    <row r="56" spans="1:11" ht="18" customHeight="1" x14ac:dyDescent="0.35">
      <c r="A56" s="58" t="s">
        <v>160</v>
      </c>
      <c r="C56" s="90">
        <v>0</v>
      </c>
      <c r="D56" s="92" t="e">
        <f>C56/+INPUT!$B$25</f>
        <v>#DIV/0!</v>
      </c>
      <c r="E56" s="92" t="e">
        <f>C56/+INPUT!$B$26</f>
        <v>#DIV/0!</v>
      </c>
      <c r="F56" s="224" t="e">
        <f>C56/+INPUT!$B$29</f>
        <v>#DIV/0!</v>
      </c>
      <c r="G56" s="243" t="e">
        <f>C56/+INPUT!$B$28</f>
        <v>#DIV/0!</v>
      </c>
      <c r="H56" s="230" t="e">
        <f t="shared" si="0"/>
        <v>#DIV/0!</v>
      </c>
      <c r="I56" s="230"/>
      <c r="J56" s="237" t="s">
        <v>270</v>
      </c>
      <c r="K56" s="237" t="s">
        <v>270</v>
      </c>
    </row>
    <row r="57" spans="1:11" ht="18" customHeight="1" thickBot="1" x14ac:dyDescent="0.4">
      <c r="A57" s="58" t="s">
        <v>167</v>
      </c>
      <c r="C57" s="92">
        <v>0</v>
      </c>
      <c r="D57" s="92" t="e">
        <f>C57/+INPUT!$B$25</f>
        <v>#DIV/0!</v>
      </c>
      <c r="E57" s="92" t="e">
        <f>C57/+INPUT!$B$26</f>
        <v>#DIV/0!</v>
      </c>
      <c r="F57" s="224" t="e">
        <f>C57/+INPUT!$B$29</f>
        <v>#DIV/0!</v>
      </c>
      <c r="G57" s="243" t="e">
        <f>C57/+INPUT!$B$28</f>
        <v>#DIV/0!</v>
      </c>
      <c r="H57" s="230" t="e">
        <f t="shared" si="0"/>
        <v>#DIV/0!</v>
      </c>
      <c r="I57" s="230"/>
      <c r="J57" s="237" t="s">
        <v>270</v>
      </c>
      <c r="K57" s="237" t="s">
        <v>270</v>
      </c>
    </row>
    <row r="58" spans="1:11" ht="18" customHeight="1" thickTop="1" x14ac:dyDescent="0.4">
      <c r="A58" s="32" t="s">
        <v>252</v>
      </c>
      <c r="C58" s="94">
        <f>SUM(C54:C57)</f>
        <v>0</v>
      </c>
      <c r="D58" s="94" t="e">
        <f>C58/+INPUT!$B$25</f>
        <v>#DIV/0!</v>
      </c>
      <c r="E58" s="94" t="e">
        <f>C58/+INPUT!$B$26</f>
        <v>#DIV/0!</v>
      </c>
      <c r="F58" s="245" t="e">
        <f>C58/+INPUT!$B$29</f>
        <v>#DIV/0!</v>
      </c>
      <c r="G58" s="246" t="e">
        <f>C58/+INPUT!$B$28</f>
        <v>#DIV/0!</v>
      </c>
      <c r="H58" s="247" t="e">
        <f t="shared" si="0"/>
        <v>#DIV/0!</v>
      </c>
      <c r="I58" s="247"/>
      <c r="J58" s="94" t="s">
        <v>270</v>
      </c>
      <c r="K58" s="94" t="s">
        <v>270</v>
      </c>
    </row>
    <row r="59" spans="1:11" ht="18" customHeight="1" x14ac:dyDescent="0.35">
      <c r="A59" s="264" t="s">
        <v>161</v>
      </c>
      <c r="C59" s="92"/>
      <c r="D59" s="92"/>
      <c r="E59" s="92"/>
      <c r="H59" s="230"/>
      <c r="I59" s="230"/>
      <c r="J59" s="237"/>
      <c r="K59" s="237"/>
    </row>
    <row r="60" spans="1:11" ht="18" customHeight="1" x14ac:dyDescent="0.35">
      <c r="A60" s="58" t="s">
        <v>253</v>
      </c>
      <c r="C60" s="90">
        <v>0</v>
      </c>
      <c r="D60" s="92" t="e">
        <f>C60/+INPUT!$B$25</f>
        <v>#DIV/0!</v>
      </c>
      <c r="E60" s="92" t="e">
        <f>C60/+INPUT!$B$26</f>
        <v>#DIV/0!</v>
      </c>
      <c r="F60" s="224" t="e">
        <f>C60/+INPUT!$B$29</f>
        <v>#DIV/0!</v>
      </c>
      <c r="G60" s="243" t="e">
        <f>C60/+INPUT!$B$28</f>
        <v>#DIV/0!</v>
      </c>
      <c r="H60" s="230" t="e">
        <f t="shared" si="0"/>
        <v>#DIV/0!</v>
      </c>
      <c r="I60" s="230"/>
      <c r="J60" s="237">
        <f>C60</f>
        <v>0</v>
      </c>
      <c r="K60" s="237">
        <f>C60</f>
        <v>0</v>
      </c>
    </row>
    <row r="61" spans="1:11" ht="18" customHeight="1" thickBot="1" x14ac:dyDescent="0.4">
      <c r="A61" s="58" t="s">
        <v>254</v>
      </c>
      <c r="C61" s="92">
        <v>0</v>
      </c>
      <c r="D61" s="92" t="e">
        <f>C61/+INPUT!$B$25</f>
        <v>#DIV/0!</v>
      </c>
      <c r="E61" s="92" t="e">
        <f>C61/+INPUT!$B$26</f>
        <v>#DIV/0!</v>
      </c>
      <c r="F61" s="224" t="e">
        <f>C61/+INPUT!$B$29</f>
        <v>#DIV/0!</v>
      </c>
      <c r="G61" s="243" t="e">
        <f>C61/+INPUT!$B$28</f>
        <v>#DIV/0!</v>
      </c>
      <c r="H61" s="230" t="e">
        <f t="shared" si="0"/>
        <v>#DIV/0!</v>
      </c>
      <c r="I61" s="230"/>
      <c r="J61" s="237">
        <f>C61</f>
        <v>0</v>
      </c>
      <c r="K61" s="237">
        <f>C61</f>
        <v>0</v>
      </c>
    </row>
    <row r="62" spans="1:11" ht="18" customHeight="1" thickTop="1" x14ac:dyDescent="0.4">
      <c r="A62" s="32" t="s">
        <v>266</v>
      </c>
      <c r="C62" s="94">
        <f>SUM(C60:C61)</f>
        <v>0</v>
      </c>
      <c r="D62" s="94" t="e">
        <f>C62/+INPUT!$B$25</f>
        <v>#DIV/0!</v>
      </c>
      <c r="E62" s="94" t="e">
        <f>C62/+INPUT!$B$26</f>
        <v>#DIV/0!</v>
      </c>
      <c r="F62" s="245" t="e">
        <f>C62/+INPUT!$B$29</f>
        <v>#DIV/0!</v>
      </c>
      <c r="G62" s="246" t="e">
        <f>C62/+INPUT!$B$28</f>
        <v>#DIV/0!</v>
      </c>
      <c r="H62" s="247" t="e">
        <f t="shared" si="0"/>
        <v>#DIV/0!</v>
      </c>
      <c r="I62" s="247"/>
      <c r="J62" s="94">
        <f>J61+J60</f>
        <v>0</v>
      </c>
      <c r="K62" s="94">
        <f>K61+K60</f>
        <v>0</v>
      </c>
    </row>
    <row r="63" spans="1:11" ht="18" customHeight="1" x14ac:dyDescent="0.35">
      <c r="A63" s="264" t="s">
        <v>162</v>
      </c>
      <c r="C63" s="92"/>
      <c r="D63" s="92"/>
      <c r="E63" s="92"/>
      <c r="H63" s="230"/>
      <c r="I63" s="230"/>
      <c r="J63" s="237"/>
      <c r="K63" s="237"/>
    </row>
    <row r="64" spans="1:11" ht="18" customHeight="1" x14ac:dyDescent="0.35">
      <c r="A64" s="58" t="s">
        <v>409</v>
      </c>
      <c r="C64" s="92">
        <v>0</v>
      </c>
      <c r="D64" s="92" t="e">
        <f>C64/+INPUT!$B$25</f>
        <v>#DIV/0!</v>
      </c>
      <c r="E64" s="92" t="e">
        <f>C64/+INPUT!$B$26</f>
        <v>#DIV/0!</v>
      </c>
      <c r="F64" s="224" t="e">
        <f>C64/+INPUT!$B$29</f>
        <v>#DIV/0!</v>
      </c>
      <c r="G64" s="243" t="e">
        <f>C64/+INPUT!$B$28</f>
        <v>#DIV/0!</v>
      </c>
      <c r="H64" s="230" t="e">
        <f t="shared" si="0"/>
        <v>#DIV/0!</v>
      </c>
      <c r="I64" s="230"/>
      <c r="J64" s="237" t="s">
        <v>270</v>
      </c>
      <c r="K64" s="237" t="s">
        <v>270</v>
      </c>
    </row>
    <row r="65" spans="1:11" ht="18" customHeight="1" thickBot="1" x14ac:dyDescent="0.4">
      <c r="A65" s="58" t="s">
        <v>410</v>
      </c>
      <c r="C65" s="92">
        <v>0</v>
      </c>
      <c r="D65" s="92" t="e">
        <f>C65/+INPUT!$B$25</f>
        <v>#DIV/0!</v>
      </c>
      <c r="E65" s="92" t="e">
        <f>C65/+INPUT!$B$26</f>
        <v>#DIV/0!</v>
      </c>
      <c r="F65" s="224" t="e">
        <f>C65/+INPUT!$B$29</f>
        <v>#DIV/0!</v>
      </c>
      <c r="G65" s="243" t="e">
        <f>C65/+INPUT!$B$28</f>
        <v>#DIV/0!</v>
      </c>
      <c r="H65" s="230" t="e">
        <f t="shared" si="0"/>
        <v>#DIV/0!</v>
      </c>
      <c r="I65" s="230"/>
      <c r="J65" s="237" t="s">
        <v>270</v>
      </c>
      <c r="K65" s="237" t="s">
        <v>270</v>
      </c>
    </row>
    <row r="66" spans="1:11" ht="18" customHeight="1" thickTop="1" thickBot="1" x14ac:dyDescent="0.45">
      <c r="A66" s="32" t="s">
        <v>255</v>
      </c>
      <c r="C66" s="301">
        <f>SUM(C64:C65)</f>
        <v>0</v>
      </c>
      <c r="D66" s="301" t="e">
        <f>C66/+INPUT!$B$25</f>
        <v>#DIV/0!</v>
      </c>
      <c r="E66" s="301" t="e">
        <f>C66/+INPUT!$B$26</f>
        <v>#DIV/0!</v>
      </c>
      <c r="F66" s="302" t="e">
        <f>C66/+INPUT!$B$29</f>
        <v>#DIV/0!</v>
      </c>
      <c r="G66" s="303" t="e">
        <f>C66/+INPUT!$B$28</f>
        <v>#DIV/0!</v>
      </c>
      <c r="H66" s="232" t="e">
        <f t="shared" si="0"/>
        <v>#DIV/0!</v>
      </c>
      <c r="I66" s="232"/>
      <c r="J66" s="301" t="s">
        <v>270</v>
      </c>
      <c r="K66" s="301" t="s">
        <v>270</v>
      </c>
    </row>
    <row r="67" spans="1:11" ht="18" customHeight="1" thickTop="1" thickBot="1" x14ac:dyDescent="0.4">
      <c r="A67" s="264" t="s">
        <v>347</v>
      </c>
      <c r="C67" s="213">
        <v>0</v>
      </c>
      <c r="D67" s="301" t="e">
        <f>C67/+INPUT!$B$25</f>
        <v>#DIV/0!</v>
      </c>
      <c r="E67" s="301" t="e">
        <f>C67/+INPUT!$B$26</f>
        <v>#DIV/0!</v>
      </c>
      <c r="F67" s="302" t="e">
        <f>C67/+INPUT!$B$29</f>
        <v>#DIV/0!</v>
      </c>
      <c r="G67" s="303" t="e">
        <f>C67/+INPUT!$B$28</f>
        <v>#DIV/0!</v>
      </c>
      <c r="H67" s="232" t="e">
        <f t="shared" si="0"/>
        <v>#DIV/0!</v>
      </c>
      <c r="I67" s="232"/>
      <c r="J67" s="301">
        <f>C67</f>
        <v>0</v>
      </c>
      <c r="K67" s="301">
        <f>C67</f>
        <v>0</v>
      </c>
    </row>
    <row r="68" spans="1:11" ht="18" customHeight="1" thickTop="1" x14ac:dyDescent="0.35">
      <c r="A68" s="264" t="s">
        <v>348</v>
      </c>
      <c r="C68" s="92">
        <v>0</v>
      </c>
      <c r="D68" s="92" t="e">
        <f>C68/+INPUT!$B$25</f>
        <v>#DIV/0!</v>
      </c>
      <c r="E68" s="92" t="e">
        <f>C68/+INPUT!$B$26</f>
        <v>#DIV/0!</v>
      </c>
      <c r="F68" s="224" t="e">
        <f>C68/+INPUT!$B$29</f>
        <v>#DIV/0!</v>
      </c>
      <c r="G68" s="243" t="e">
        <f>C68/+INPUT!$B$28</f>
        <v>#DIV/0!</v>
      </c>
      <c r="H68" s="230" t="e">
        <f t="shared" si="0"/>
        <v>#DIV/0!</v>
      </c>
      <c r="I68" s="230"/>
      <c r="J68" s="92">
        <f>C68</f>
        <v>0</v>
      </c>
      <c r="K68" s="237">
        <f>C68</f>
        <v>0</v>
      </c>
    </row>
    <row r="69" spans="1:11" ht="18" customHeight="1" x14ac:dyDescent="0.35">
      <c r="A69" s="264" t="s">
        <v>163</v>
      </c>
      <c r="C69" s="92"/>
      <c r="D69" s="92"/>
      <c r="E69" s="92"/>
      <c r="H69" s="230"/>
      <c r="I69" s="230"/>
      <c r="J69" s="237"/>
      <c r="K69" s="237"/>
    </row>
    <row r="70" spans="1:11" ht="18" customHeight="1" x14ac:dyDescent="0.35">
      <c r="A70" s="58" t="s">
        <v>256</v>
      </c>
      <c r="C70" s="92">
        <v>0</v>
      </c>
      <c r="D70" s="92" t="e">
        <f>C70/+INPUT!$B$25</f>
        <v>#DIV/0!</v>
      </c>
      <c r="E70" s="92" t="e">
        <f>C70/+INPUT!$B$26</f>
        <v>#DIV/0!</v>
      </c>
      <c r="F70" s="224" t="e">
        <f>C70/+INPUT!$B$29</f>
        <v>#DIV/0!</v>
      </c>
      <c r="G70" s="243" t="e">
        <f>C70/+INPUT!$B$28</f>
        <v>#DIV/0!</v>
      </c>
      <c r="H70" s="230" t="e">
        <f t="shared" si="0"/>
        <v>#DIV/0!</v>
      </c>
      <c r="I70" s="230"/>
      <c r="J70" s="237" t="s">
        <v>270</v>
      </c>
      <c r="K70" s="237" t="s">
        <v>270</v>
      </c>
    </row>
    <row r="71" spans="1:11" ht="18" customHeight="1" x14ac:dyDescent="0.35">
      <c r="A71" s="58" t="s">
        <v>164</v>
      </c>
      <c r="C71" s="90">
        <v>0</v>
      </c>
      <c r="D71" s="92" t="e">
        <f>C71/+INPUT!$B$25</f>
        <v>#DIV/0!</v>
      </c>
      <c r="E71" s="92" t="e">
        <f>C71/+INPUT!$B$26</f>
        <v>#DIV/0!</v>
      </c>
      <c r="F71" s="224" t="e">
        <f>C71/+INPUT!$B$29</f>
        <v>#DIV/0!</v>
      </c>
      <c r="G71" s="243" t="e">
        <f>C71/+INPUT!$B$28</f>
        <v>#DIV/0!</v>
      </c>
      <c r="H71" s="230" t="e">
        <f t="shared" si="0"/>
        <v>#DIV/0!</v>
      </c>
      <c r="I71" s="230"/>
      <c r="J71" s="237">
        <f>C71</f>
        <v>0</v>
      </c>
      <c r="K71" s="237">
        <f>C71</f>
        <v>0</v>
      </c>
    </row>
    <row r="72" spans="1:11" ht="18" customHeight="1" x14ac:dyDescent="0.35">
      <c r="A72" s="58" t="s">
        <v>267</v>
      </c>
      <c r="C72" s="92">
        <v>0</v>
      </c>
      <c r="D72" s="92" t="e">
        <f>C72/+INPUT!$B$25</f>
        <v>#DIV/0!</v>
      </c>
      <c r="E72" s="92" t="e">
        <f>C72/+INPUT!$B$26</f>
        <v>#DIV/0!</v>
      </c>
      <c r="F72" s="224" t="e">
        <f>C72/+INPUT!$B$29</f>
        <v>#DIV/0!</v>
      </c>
      <c r="G72" s="243" t="e">
        <f>C72/+INPUT!$B$28</f>
        <v>#DIV/0!</v>
      </c>
      <c r="H72" s="230" t="e">
        <f t="shared" si="0"/>
        <v>#DIV/0!</v>
      </c>
      <c r="I72" s="230"/>
      <c r="J72" s="237">
        <f>C72</f>
        <v>0</v>
      </c>
      <c r="K72" s="237">
        <f>C72</f>
        <v>0</v>
      </c>
    </row>
    <row r="73" spans="1:11" ht="18" customHeight="1" x14ac:dyDescent="0.35">
      <c r="A73" s="58" t="s">
        <v>257</v>
      </c>
      <c r="C73" s="90">
        <v>0</v>
      </c>
      <c r="D73" s="92" t="e">
        <f>C73/+INPUT!$B$25</f>
        <v>#DIV/0!</v>
      </c>
      <c r="E73" s="92" t="e">
        <f>C73/+INPUT!$B$26</f>
        <v>#DIV/0!</v>
      </c>
      <c r="F73" s="224" t="e">
        <f>C73/+INPUT!$B$29</f>
        <v>#DIV/0!</v>
      </c>
      <c r="G73" s="243" t="e">
        <f>C73/+INPUT!$B$28</f>
        <v>#DIV/0!</v>
      </c>
      <c r="H73" s="230" t="e">
        <f t="shared" si="0"/>
        <v>#DIV/0!</v>
      </c>
      <c r="I73" s="230"/>
      <c r="J73" s="237">
        <f>C73</f>
        <v>0</v>
      </c>
      <c r="K73" s="237">
        <f>C73</f>
        <v>0</v>
      </c>
    </row>
    <row r="74" spans="1:11" ht="18" customHeight="1" x14ac:dyDescent="0.35">
      <c r="A74" s="58" t="s">
        <v>258</v>
      </c>
      <c r="C74" s="92">
        <v>0</v>
      </c>
      <c r="D74" s="92" t="e">
        <f>C74/+INPUT!$B$25</f>
        <v>#DIV/0!</v>
      </c>
      <c r="E74" s="92" t="e">
        <f>C74/+INPUT!$B$26</f>
        <v>#DIV/0!</v>
      </c>
      <c r="F74" s="224" t="e">
        <f>C74/+INPUT!$B$29</f>
        <v>#DIV/0!</v>
      </c>
      <c r="G74" s="243" t="e">
        <f>C74/+INPUT!$B$28</f>
        <v>#DIV/0!</v>
      </c>
      <c r="H74" s="230" t="e">
        <f t="shared" si="0"/>
        <v>#DIV/0!</v>
      </c>
      <c r="I74" s="230"/>
      <c r="J74" s="237">
        <f>C74</f>
        <v>0</v>
      </c>
      <c r="K74" s="237">
        <f>C74</f>
        <v>0</v>
      </c>
    </row>
    <row r="75" spans="1:11" ht="18" customHeight="1" x14ac:dyDescent="0.35">
      <c r="A75" s="58" t="s">
        <v>165</v>
      </c>
      <c r="C75" s="92">
        <v>0</v>
      </c>
      <c r="D75" s="92" t="e">
        <f>C75/+INPUT!$B$25</f>
        <v>#DIV/0!</v>
      </c>
      <c r="E75" s="92" t="e">
        <f>C75/+INPUT!$B$26</f>
        <v>#DIV/0!</v>
      </c>
      <c r="F75" s="224" t="e">
        <f>C75/+INPUT!$B$29</f>
        <v>#DIV/0!</v>
      </c>
      <c r="G75" s="243" t="e">
        <f>C75/+INPUT!$B$28</f>
        <v>#DIV/0!</v>
      </c>
      <c r="H75" s="230" t="e">
        <f t="shared" si="0"/>
        <v>#DIV/0!</v>
      </c>
      <c r="I75" s="230"/>
      <c r="J75" s="237" t="s">
        <v>270</v>
      </c>
      <c r="K75" s="237" t="s">
        <v>270</v>
      </c>
    </row>
    <row r="76" spans="1:11" ht="18" customHeight="1" x14ac:dyDescent="0.35">
      <c r="A76" s="58" t="s">
        <v>361</v>
      </c>
      <c r="C76" s="92">
        <v>0</v>
      </c>
      <c r="D76" s="92" t="e">
        <f>C76/+INPUT!$B$25</f>
        <v>#DIV/0!</v>
      </c>
      <c r="E76" s="92" t="e">
        <f>C76/+INPUT!$B$26</f>
        <v>#DIV/0!</v>
      </c>
      <c r="F76" s="224" t="e">
        <f>C76/+INPUT!$B$29</f>
        <v>#DIV/0!</v>
      </c>
      <c r="G76" s="243" t="e">
        <f>C76/+INPUT!$B$28</f>
        <v>#DIV/0!</v>
      </c>
      <c r="H76" s="230" t="e">
        <f>C76/$C$93</f>
        <v>#DIV/0!</v>
      </c>
      <c r="I76" s="230"/>
      <c r="J76" s="237">
        <v>0</v>
      </c>
      <c r="K76" s="237">
        <v>0</v>
      </c>
    </row>
    <row r="77" spans="1:11" ht="18" customHeight="1" x14ac:dyDescent="0.35">
      <c r="A77" s="58" t="s">
        <v>166</v>
      </c>
      <c r="C77" s="92">
        <v>0</v>
      </c>
      <c r="D77" s="92" t="e">
        <f>C77/+INPUT!$B$25</f>
        <v>#DIV/0!</v>
      </c>
      <c r="E77" s="92" t="e">
        <f>C77/+INPUT!$B$26</f>
        <v>#DIV/0!</v>
      </c>
      <c r="F77" s="224" t="e">
        <f>C77/+INPUT!$B$29</f>
        <v>#DIV/0!</v>
      </c>
      <c r="G77" s="243" t="e">
        <f>C77/+INPUT!$B$28</f>
        <v>#DIV/0!</v>
      </c>
      <c r="H77" s="230" t="e">
        <f t="shared" si="0"/>
        <v>#DIV/0!</v>
      </c>
      <c r="I77" s="230"/>
      <c r="J77" s="237">
        <f>C77</f>
        <v>0</v>
      </c>
      <c r="K77" s="237">
        <f>C77</f>
        <v>0</v>
      </c>
    </row>
    <row r="78" spans="1:11" ht="18" customHeight="1" x14ac:dyDescent="0.35">
      <c r="A78" s="58" t="s">
        <v>195</v>
      </c>
      <c r="C78" s="92">
        <v>0</v>
      </c>
      <c r="D78" s="92" t="e">
        <f>C78/+INPUT!$B$25</f>
        <v>#DIV/0!</v>
      </c>
      <c r="E78" s="92" t="e">
        <f>C78/+INPUT!$B$26</f>
        <v>#DIV/0!</v>
      </c>
      <c r="F78" s="224" t="e">
        <f>C78/+INPUT!$B$29</f>
        <v>#DIV/0!</v>
      </c>
      <c r="G78" s="243" t="e">
        <f>C78/+INPUT!$B$28</f>
        <v>#DIV/0!</v>
      </c>
      <c r="H78" s="230" t="e">
        <f t="shared" si="0"/>
        <v>#DIV/0!</v>
      </c>
      <c r="I78" s="230"/>
      <c r="J78" s="237">
        <f>C78</f>
        <v>0</v>
      </c>
      <c r="K78" s="237">
        <f>C78</f>
        <v>0</v>
      </c>
    </row>
    <row r="79" spans="1:11" ht="18" customHeight="1" thickBot="1" x14ac:dyDescent="0.4">
      <c r="A79" s="58" t="s">
        <v>254</v>
      </c>
      <c r="C79" s="92">
        <v>0</v>
      </c>
      <c r="D79" s="92" t="e">
        <f>C79/+INPUT!$B$25</f>
        <v>#DIV/0!</v>
      </c>
      <c r="E79" s="92" t="e">
        <f>C79/+INPUT!$B$26</f>
        <v>#DIV/0!</v>
      </c>
      <c r="F79" s="224" t="e">
        <f>C79/+INPUT!$B$29</f>
        <v>#DIV/0!</v>
      </c>
      <c r="G79" s="243" t="e">
        <f>C79/+INPUT!$B$28</f>
        <v>#DIV/0!</v>
      </c>
      <c r="H79" s="230" t="e">
        <f t="shared" si="0"/>
        <v>#DIV/0!</v>
      </c>
      <c r="I79" s="231"/>
      <c r="J79" s="237">
        <f>C79</f>
        <v>0</v>
      </c>
      <c r="K79" s="237">
        <f>C79</f>
        <v>0</v>
      </c>
    </row>
    <row r="80" spans="1:11" ht="18" customHeight="1" thickTop="1" thickBot="1" x14ac:dyDescent="0.45">
      <c r="A80" s="32" t="s">
        <v>259</v>
      </c>
      <c r="C80" s="94">
        <f>SUM(C70:C79)</f>
        <v>0</v>
      </c>
      <c r="D80" s="94" t="e">
        <f>C80/+INPUT!$B$25</f>
        <v>#DIV/0!</v>
      </c>
      <c r="E80" s="94" t="e">
        <f>C80/+INPUT!$B$26</f>
        <v>#DIV/0!</v>
      </c>
      <c r="F80" s="245" t="e">
        <f>C80/+INPUT!$B$29</f>
        <v>#DIV/0!</v>
      </c>
      <c r="G80" s="246" t="e">
        <f>C80/+INPUT!$B$28</f>
        <v>#DIV/0!</v>
      </c>
      <c r="H80" s="247" t="e">
        <f t="shared" si="0"/>
        <v>#DIV/0!</v>
      </c>
      <c r="I80" s="230"/>
      <c r="J80" s="94">
        <f>J71+J72+J73+J74+J77+J78+J79</f>
        <v>0</v>
      </c>
      <c r="K80" s="94">
        <f>K71+K72+K73+K74+K77+K78+K79</f>
        <v>0</v>
      </c>
    </row>
    <row r="81" spans="1:11" ht="31.3" thickTop="1" x14ac:dyDescent="0.4">
      <c r="A81" s="32" t="s">
        <v>260</v>
      </c>
      <c r="C81" s="94">
        <f>C21+C29+C30+C38+C43+C42+C52+C58+C62+C66+C67+C68+C80</f>
        <v>0</v>
      </c>
      <c r="D81" s="94" t="e">
        <f>C81/+INPUT!$B$25</f>
        <v>#DIV/0!</v>
      </c>
      <c r="E81" s="94" t="e">
        <f>C81/+INPUT!$B$26</f>
        <v>#DIV/0!</v>
      </c>
      <c r="F81" s="245" t="e">
        <f>C81/+INPUT!$B$29</f>
        <v>#DIV/0!</v>
      </c>
      <c r="G81" s="246" t="e">
        <f>C81/+INPUT!$B$28</f>
        <v>#DIV/0!</v>
      </c>
      <c r="H81" s="247" t="e">
        <f t="shared" si="0"/>
        <v>#DIV/0!</v>
      </c>
      <c r="I81" s="248" t="s">
        <v>273</v>
      </c>
      <c r="J81" s="94">
        <f>J29+J30+J38+J43+J42+J52+J62+J67+J68+J80</f>
        <v>0</v>
      </c>
      <c r="K81" s="94">
        <f>K29+K30+K38+K43+K42+K52+K62+K67+K68+K80</f>
        <v>0</v>
      </c>
    </row>
    <row r="82" spans="1:11" ht="18" customHeight="1" x14ac:dyDescent="0.4">
      <c r="A82" s="32"/>
      <c r="C82" s="233"/>
      <c r="D82" s="233"/>
      <c r="E82" s="233"/>
      <c r="F82" s="238"/>
      <c r="G82" s="76"/>
      <c r="H82" s="239"/>
      <c r="I82" s="35"/>
      <c r="J82" s="237"/>
      <c r="K82" s="237"/>
    </row>
    <row r="83" spans="1:11" ht="15.45" x14ac:dyDescent="0.4">
      <c r="A83" s="32"/>
      <c r="C83" s="233"/>
      <c r="D83" s="233"/>
      <c r="E83" s="233"/>
      <c r="F83" s="238"/>
      <c r="G83" s="76"/>
      <c r="H83" s="239"/>
      <c r="I83" s="249" t="s">
        <v>350</v>
      </c>
      <c r="J83" s="250">
        <f>J81*0.15</f>
        <v>0</v>
      </c>
      <c r="K83" s="250">
        <f>K81*0.15</f>
        <v>0</v>
      </c>
    </row>
    <row r="84" spans="1:11" ht="18" customHeight="1" x14ac:dyDescent="0.4">
      <c r="A84" s="32"/>
      <c r="C84" s="233"/>
      <c r="D84" s="233"/>
      <c r="E84" s="233"/>
      <c r="F84" s="238"/>
      <c r="G84" s="76"/>
      <c r="H84" s="239"/>
      <c r="I84" s="239"/>
      <c r="J84" s="233"/>
      <c r="K84" s="233"/>
    </row>
    <row r="85" spans="1:11" ht="18" customHeight="1" x14ac:dyDescent="0.35">
      <c r="A85" s="264" t="s">
        <v>168</v>
      </c>
      <c r="C85" s="92"/>
      <c r="D85" s="92"/>
      <c r="E85" s="92"/>
      <c r="H85" s="230"/>
      <c r="I85" s="230"/>
      <c r="J85" s="237"/>
      <c r="K85" s="237"/>
    </row>
    <row r="86" spans="1:11" ht="18" customHeight="1" x14ac:dyDescent="0.35">
      <c r="A86" s="58" t="s">
        <v>261</v>
      </c>
      <c r="C86" s="92">
        <v>0</v>
      </c>
      <c r="D86" s="237" t="e">
        <f>C86/+INPUT!$B$25</f>
        <v>#DIV/0!</v>
      </c>
      <c r="E86" s="237" t="e">
        <f>D81/+INPUT!$B$26</f>
        <v>#DIV/0!</v>
      </c>
      <c r="F86" s="204" t="e">
        <f>E81/+INPUT!$B$29</f>
        <v>#DIV/0!</v>
      </c>
      <c r="G86" s="243" t="e">
        <f>F81/+INPUT!$B$28</f>
        <v>#DIV/0!</v>
      </c>
      <c r="H86" s="230" t="e">
        <f t="shared" si="0"/>
        <v>#DIV/0!</v>
      </c>
      <c r="I86" s="230"/>
      <c r="J86" s="92">
        <f t="shared" ref="J86:J91" si="7">C86</f>
        <v>0</v>
      </c>
      <c r="K86" s="92">
        <f t="shared" ref="K86:K91" si="8">C86</f>
        <v>0</v>
      </c>
    </row>
    <row r="87" spans="1:11" ht="18" customHeight="1" x14ac:dyDescent="0.35">
      <c r="A87" s="58" t="s">
        <v>262</v>
      </c>
      <c r="C87" s="92">
        <v>0</v>
      </c>
      <c r="D87" s="237" t="e">
        <f>C87/+INPUT!$B$25</f>
        <v>#DIV/0!</v>
      </c>
      <c r="E87" s="237" t="e">
        <f>D85/+INPUT!$B$26</f>
        <v>#DIV/0!</v>
      </c>
      <c r="F87" s="204" t="e">
        <f>E85/+INPUT!$B$29</f>
        <v>#DIV/0!</v>
      </c>
      <c r="G87" s="243" t="e">
        <f>F85/+INPUT!$B$28</f>
        <v>#DIV/0!</v>
      </c>
      <c r="H87" s="230" t="e">
        <f t="shared" ref="H87:H93" si="9">C87/$C$93</f>
        <v>#DIV/0!</v>
      </c>
      <c r="I87" s="230"/>
      <c r="J87" s="92">
        <f t="shared" si="7"/>
        <v>0</v>
      </c>
      <c r="K87" s="92">
        <f t="shared" si="8"/>
        <v>0</v>
      </c>
    </row>
    <row r="88" spans="1:11" ht="18" customHeight="1" x14ac:dyDescent="0.35">
      <c r="A88" s="58" t="s">
        <v>169</v>
      </c>
      <c r="C88" s="92">
        <v>0</v>
      </c>
      <c r="D88" s="237" t="e">
        <f>C88/+INPUT!$B$25</f>
        <v>#DIV/0!</v>
      </c>
      <c r="E88" s="237" t="e">
        <f>D86/+INPUT!$B$26</f>
        <v>#DIV/0!</v>
      </c>
      <c r="F88" s="204" t="e">
        <f>E86/+INPUT!$B$29</f>
        <v>#DIV/0!</v>
      </c>
      <c r="G88" s="243" t="e">
        <f>F86/+INPUT!$B$28</f>
        <v>#DIV/0!</v>
      </c>
      <c r="H88" s="230" t="e">
        <f t="shared" si="9"/>
        <v>#DIV/0!</v>
      </c>
      <c r="I88" s="230"/>
      <c r="J88" s="92">
        <f t="shared" si="7"/>
        <v>0</v>
      </c>
      <c r="K88" s="92">
        <f t="shared" si="8"/>
        <v>0</v>
      </c>
    </row>
    <row r="89" spans="1:11" ht="18" customHeight="1" x14ac:dyDescent="0.35">
      <c r="A89" s="58" t="s">
        <v>263</v>
      </c>
      <c r="C89" s="92">
        <v>0</v>
      </c>
      <c r="D89" s="237" t="e">
        <f>C89/+INPUT!$B$25</f>
        <v>#DIV/0!</v>
      </c>
      <c r="E89" s="237" t="e">
        <f>D87/+INPUT!$B$26</f>
        <v>#DIV/0!</v>
      </c>
      <c r="F89" s="204" t="e">
        <f>E87/+INPUT!$B$29</f>
        <v>#DIV/0!</v>
      </c>
      <c r="G89" s="243" t="e">
        <f>F87/+INPUT!$B$28</f>
        <v>#DIV/0!</v>
      </c>
      <c r="H89" s="230" t="e">
        <f t="shared" si="9"/>
        <v>#DIV/0!</v>
      </c>
      <c r="I89" s="230"/>
      <c r="J89" s="92">
        <f t="shared" si="7"/>
        <v>0</v>
      </c>
      <c r="K89" s="92">
        <f t="shared" si="8"/>
        <v>0</v>
      </c>
    </row>
    <row r="90" spans="1:11" ht="18" customHeight="1" x14ac:dyDescent="0.35">
      <c r="A90" s="58" t="s">
        <v>269</v>
      </c>
      <c r="C90" s="92">
        <v>0</v>
      </c>
      <c r="D90" s="237" t="e">
        <f>C90/+INPUT!$B$25</f>
        <v>#DIV/0!</v>
      </c>
      <c r="E90" s="237" t="e">
        <f>D88/+INPUT!$B$26</f>
        <v>#DIV/0!</v>
      </c>
      <c r="F90" s="204" t="e">
        <f>E88/+INPUT!$B$29</f>
        <v>#DIV/0!</v>
      </c>
      <c r="G90" s="243" t="e">
        <f>F88/+INPUT!$B$28</f>
        <v>#DIV/0!</v>
      </c>
      <c r="H90" s="230" t="e">
        <f t="shared" si="9"/>
        <v>#DIV/0!</v>
      </c>
      <c r="I90" s="230"/>
      <c r="J90" s="92">
        <f t="shared" si="7"/>
        <v>0</v>
      </c>
      <c r="K90" s="92">
        <f t="shared" si="8"/>
        <v>0</v>
      </c>
    </row>
    <row r="91" spans="1:11" ht="18" customHeight="1" thickBot="1" x14ac:dyDescent="0.4">
      <c r="A91" s="58" t="s">
        <v>254</v>
      </c>
      <c r="C91" s="92">
        <v>0</v>
      </c>
      <c r="D91" s="237" t="e">
        <f>C91/+INPUT!$B$25</f>
        <v>#DIV/0!</v>
      </c>
      <c r="E91" s="237" t="e">
        <f>D89/+INPUT!$B$26</f>
        <v>#DIV/0!</v>
      </c>
      <c r="F91" s="204" t="e">
        <f>E89/+INPUT!$B$29</f>
        <v>#DIV/0!</v>
      </c>
      <c r="G91" s="243" t="e">
        <f>F89/+INPUT!$B$28</f>
        <v>#DIV/0!</v>
      </c>
      <c r="H91" s="230" t="e">
        <f t="shared" si="9"/>
        <v>#DIV/0!</v>
      </c>
      <c r="I91" s="230"/>
      <c r="J91" s="92">
        <f t="shared" si="7"/>
        <v>0</v>
      </c>
      <c r="K91" s="92">
        <f t="shared" si="8"/>
        <v>0</v>
      </c>
    </row>
    <row r="92" spans="1:11" ht="18" customHeight="1" thickTop="1" thickBot="1" x14ac:dyDescent="0.45">
      <c r="A92" s="32" t="s">
        <v>264</v>
      </c>
      <c r="C92" s="94">
        <f>SUM(C86:C91)</f>
        <v>0</v>
      </c>
      <c r="D92" s="94" t="e">
        <f>C92/+INPUT!$B$25</f>
        <v>#DIV/0!</v>
      </c>
      <c r="E92" s="94" t="e">
        <f>D90/+INPUT!$B$26</f>
        <v>#DIV/0!</v>
      </c>
      <c r="F92" s="245" t="e">
        <f>E90/+INPUT!$B$29</f>
        <v>#DIV/0!</v>
      </c>
      <c r="G92" s="246" t="e">
        <f>F90/+INPUT!$B$28</f>
        <v>#DIV/0!</v>
      </c>
      <c r="H92" s="247" t="e">
        <f t="shared" si="9"/>
        <v>#DIV/0!</v>
      </c>
      <c r="I92" s="247"/>
      <c r="J92" s="94">
        <f>SUM(J86:J91)</f>
        <v>0</v>
      </c>
      <c r="K92" s="94">
        <f>SUM(K86:K91)</f>
        <v>0</v>
      </c>
    </row>
    <row r="93" spans="1:11" ht="18" customHeight="1" thickTop="1" x14ac:dyDescent="0.35">
      <c r="A93" s="225" t="s">
        <v>265</v>
      </c>
      <c r="C93" s="94">
        <f>SUM(C81+C92)</f>
        <v>0</v>
      </c>
      <c r="D93" s="94" t="e">
        <f>C93/+INPUT!$B$25</f>
        <v>#DIV/0!</v>
      </c>
      <c r="E93" s="94" t="e">
        <f>D91/+INPUT!$B$26</f>
        <v>#DIV/0!</v>
      </c>
      <c r="F93" s="245" t="e">
        <f>E91/+INPUT!$B$29</f>
        <v>#DIV/0!</v>
      </c>
      <c r="G93" s="246" t="e">
        <f>F91/+INPUT!$B$28</f>
        <v>#DIV/0!</v>
      </c>
      <c r="H93" s="247" t="e">
        <f t="shared" si="9"/>
        <v>#DIV/0!</v>
      </c>
      <c r="I93" s="247"/>
      <c r="J93" s="94">
        <f>SUM(J81+J92)</f>
        <v>0</v>
      </c>
      <c r="K93" s="94">
        <f>SUM(K81+K92)</f>
        <v>0</v>
      </c>
    </row>
    <row r="94" spans="1:11" ht="18" customHeight="1" thickBot="1" x14ac:dyDescent="0.4">
      <c r="C94" s="237"/>
      <c r="D94" s="237"/>
      <c r="E94" s="237"/>
      <c r="H94" s="35"/>
      <c r="I94" s="251" t="s">
        <v>274</v>
      </c>
      <c r="J94" s="252">
        <v>0</v>
      </c>
      <c r="K94" s="252">
        <v>0</v>
      </c>
    </row>
    <row r="95" spans="1:11" ht="18" customHeight="1" thickTop="1" x14ac:dyDescent="0.4">
      <c r="C95" s="237"/>
      <c r="D95" s="237"/>
      <c r="E95" s="237"/>
      <c r="H95" s="35"/>
      <c r="I95" s="253" t="s">
        <v>275</v>
      </c>
      <c r="J95" s="237">
        <f>J93-J94</f>
        <v>0</v>
      </c>
      <c r="K95" s="237">
        <f>K93-K94</f>
        <v>0</v>
      </c>
    </row>
    <row r="65410" spans="6:7" ht="18" customHeight="1" x14ac:dyDescent="0.35">
      <c r="F65410" s="48">
        <f>SUM(F97:F65409)</f>
        <v>0</v>
      </c>
      <c r="G65410" s="48">
        <f>SUM(G97:G65409)</f>
        <v>0</v>
      </c>
    </row>
  </sheetData>
  <phoneticPr fontId="2" type="noConversion"/>
  <hyperlinks>
    <hyperlink ref="A3" location="INPUT!A1" display="(back to menu)" xr:uid="{00000000-0004-0000-0100-000000000000}"/>
  </hyperlinks>
  <printOptions horizontalCentered="1" verticalCentered="1"/>
  <pageMargins left="0.75" right="0.75" top="1" bottom="1" header="0.5" footer="0.5"/>
  <pageSetup scale="27" orientation="landscape" r:id="rId1"/>
  <headerFooter>
    <oddHeader>&amp;C&amp;"Verdana,Bold"&amp;11 2024 GCAHT Affordable Housing NOFA
Project Proforma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47"/>
  <sheetViews>
    <sheetView zoomScale="90" zoomScaleNormal="90" workbookViewId="0"/>
  </sheetViews>
  <sheetFormatPr defaultColWidth="7.125" defaultRowHeight="15" x14ac:dyDescent="0.35"/>
  <cols>
    <col min="1" max="1" width="23.4375" style="48" customWidth="1"/>
    <col min="2" max="2" width="8.6875" style="48" customWidth="1"/>
    <col min="3" max="3" width="10.6875" style="48" bestFit="1" customWidth="1"/>
    <col min="4" max="4" width="8.875" style="48" bestFit="1" customWidth="1"/>
    <col min="5" max="5" width="9.6875" style="48" bestFit="1" customWidth="1"/>
    <col min="6" max="6" width="9" style="51" customWidth="1"/>
    <col min="7" max="7" width="8" style="48" customWidth="1"/>
    <col min="8" max="8" width="8.6875" style="48" customWidth="1"/>
    <col min="9" max="9" width="9.5625" style="51" customWidth="1"/>
    <col min="10" max="16384" width="7.125" style="48"/>
  </cols>
  <sheetData>
    <row r="1" spans="1:9" ht="28.5" customHeight="1" x14ac:dyDescent="0.4">
      <c r="A1" s="149" t="s">
        <v>233</v>
      </c>
      <c r="B1" s="44"/>
      <c r="C1" s="44"/>
      <c r="D1" s="95"/>
      <c r="E1" s="44"/>
      <c r="F1" s="95"/>
      <c r="G1" s="44"/>
      <c r="H1" s="44"/>
      <c r="I1" s="95"/>
    </row>
    <row r="2" spans="1:9" ht="15.45" x14ac:dyDescent="0.4">
      <c r="A2" s="149" t="s">
        <v>435</v>
      </c>
      <c r="B2" s="44"/>
      <c r="C2" s="44"/>
      <c r="D2" s="95"/>
      <c r="E2" s="44"/>
      <c r="F2" s="95"/>
      <c r="G2" s="44"/>
      <c r="H2" s="44"/>
      <c r="I2" s="95"/>
    </row>
    <row r="3" spans="1:9" x14ac:dyDescent="0.35">
      <c r="A3" s="78" t="s">
        <v>178</v>
      </c>
      <c r="B3" s="44"/>
      <c r="C3" s="44"/>
      <c r="D3" s="95"/>
      <c r="E3" s="44"/>
      <c r="F3" s="95"/>
      <c r="G3" s="44"/>
      <c r="H3" s="44"/>
      <c r="I3" s="95"/>
    </row>
    <row r="4" spans="1:9" x14ac:dyDescent="0.35">
      <c r="A4" s="44"/>
      <c r="B4" s="44"/>
      <c r="C4" s="44"/>
      <c r="D4" s="95"/>
      <c r="E4" s="44"/>
      <c r="F4" s="95"/>
      <c r="G4" s="44"/>
      <c r="H4" s="44"/>
      <c r="I4" s="95"/>
    </row>
    <row r="5" spans="1:9" ht="15.45" x14ac:dyDescent="0.4">
      <c r="A5" s="80" t="s">
        <v>37</v>
      </c>
      <c r="B5" s="96" t="str">
        <f>INPUT!B1</f>
        <v xml:space="preserve"> </v>
      </c>
      <c r="C5" s="44"/>
      <c r="D5" s="95"/>
      <c r="E5" s="44"/>
      <c r="F5" s="95"/>
      <c r="G5" s="44"/>
      <c r="H5" s="44"/>
      <c r="I5" s="95"/>
    </row>
    <row r="6" spans="1:9" ht="15.45" x14ac:dyDescent="0.4">
      <c r="A6" s="80" t="s">
        <v>38</v>
      </c>
      <c r="B6" s="96" t="e">
        <f>INPUT!#REF!</f>
        <v>#REF!</v>
      </c>
      <c r="C6" s="44"/>
      <c r="D6" s="95"/>
      <c r="E6" s="44"/>
      <c r="F6" s="95"/>
      <c r="G6" s="44"/>
      <c r="H6" s="44"/>
      <c r="I6" s="95"/>
    </row>
    <row r="7" spans="1:9" ht="15.45" x14ac:dyDescent="0.4">
      <c r="A7" s="80" t="s">
        <v>51</v>
      </c>
      <c r="B7" s="96" t="str">
        <f>INPUT!B2</f>
        <v xml:space="preserve"> </v>
      </c>
      <c r="C7" s="44"/>
      <c r="D7" s="95"/>
      <c r="E7" s="44"/>
      <c r="F7" s="95"/>
      <c r="G7" s="44"/>
      <c r="H7" s="97"/>
      <c r="I7" s="98">
        <f ca="1">NOW()</f>
        <v>45323.641110300923</v>
      </c>
    </row>
    <row r="8" spans="1:9" x14ac:dyDescent="0.35">
      <c r="A8" s="44"/>
      <c r="B8" s="44"/>
      <c r="C8" s="44"/>
      <c r="D8" s="95"/>
      <c r="E8" s="44"/>
      <c r="F8" s="95"/>
      <c r="G8" s="44"/>
      <c r="H8" s="44"/>
      <c r="I8" s="95"/>
    </row>
    <row r="9" spans="1:9" ht="15.45" thickBot="1" x14ac:dyDescent="0.4">
      <c r="A9" s="44" t="s">
        <v>432</v>
      </c>
      <c r="B9" s="44"/>
      <c r="C9" s="44"/>
      <c r="D9" s="95"/>
      <c r="E9" s="44"/>
      <c r="F9" s="95"/>
      <c r="G9" s="44"/>
      <c r="H9" s="44"/>
      <c r="I9" s="95"/>
    </row>
    <row r="10" spans="1:9" ht="15.45" thickTop="1" x14ac:dyDescent="0.35">
      <c r="A10" s="83"/>
      <c r="B10" s="83"/>
      <c r="C10" s="83"/>
      <c r="D10" s="99"/>
      <c r="E10" s="83"/>
      <c r="F10" s="99"/>
      <c r="G10" s="83"/>
      <c r="H10" s="83"/>
      <c r="I10" s="99"/>
    </row>
    <row r="11" spans="1:9" x14ac:dyDescent="0.35">
      <c r="D11" s="51"/>
    </row>
    <row r="12" spans="1:9" x14ac:dyDescent="0.35">
      <c r="D12" s="51"/>
    </row>
    <row r="13" spans="1:9" ht="15.45" x14ac:dyDescent="0.4">
      <c r="A13" s="76"/>
      <c r="B13" s="76"/>
      <c r="C13" s="76" t="s">
        <v>52</v>
      </c>
      <c r="D13" s="76" t="s">
        <v>52</v>
      </c>
      <c r="E13" s="76" t="s">
        <v>52</v>
      </c>
      <c r="F13" s="76"/>
      <c r="G13" s="76" t="s">
        <v>53</v>
      </c>
      <c r="H13" s="76" t="s">
        <v>53</v>
      </c>
      <c r="I13" s="76" t="s">
        <v>53</v>
      </c>
    </row>
    <row r="14" spans="1:9" ht="15.45" x14ac:dyDescent="0.4">
      <c r="A14" s="76" t="s">
        <v>54</v>
      </c>
      <c r="B14" s="76" t="s">
        <v>55</v>
      </c>
      <c r="C14" s="76" t="s">
        <v>56</v>
      </c>
      <c r="D14" s="76" t="s">
        <v>57</v>
      </c>
      <c r="E14" s="76" t="s">
        <v>58</v>
      </c>
      <c r="F14" s="76" t="s">
        <v>59</v>
      </c>
      <c r="G14" s="76" t="s">
        <v>52</v>
      </c>
      <c r="H14" s="76" t="s">
        <v>60</v>
      </c>
      <c r="I14" s="76" t="s">
        <v>61</v>
      </c>
    </row>
    <row r="15" spans="1:9" ht="15.9" thickBot="1" x14ac:dyDescent="0.45">
      <c r="A15" s="100" t="s">
        <v>62</v>
      </c>
      <c r="B15" s="100" t="s">
        <v>63</v>
      </c>
      <c r="C15" s="100" t="s">
        <v>64</v>
      </c>
      <c r="D15" s="100" t="s">
        <v>65</v>
      </c>
      <c r="E15" s="100" t="s">
        <v>64</v>
      </c>
      <c r="F15" s="100" t="s">
        <v>66</v>
      </c>
      <c r="G15" s="100" t="s">
        <v>64</v>
      </c>
      <c r="H15" s="100" t="s">
        <v>67</v>
      </c>
      <c r="I15" s="100" t="s">
        <v>68</v>
      </c>
    </row>
    <row r="16" spans="1:9" x14ac:dyDescent="0.35">
      <c r="D16" s="51"/>
    </row>
    <row r="17" spans="1:9" x14ac:dyDescent="0.35">
      <c r="A17" s="311" t="s">
        <v>429</v>
      </c>
      <c r="B17" s="312"/>
      <c r="C17" s="313"/>
      <c r="D17" s="314"/>
      <c r="E17" s="313"/>
      <c r="F17" s="315"/>
      <c r="G17" s="313"/>
      <c r="H17" s="313"/>
      <c r="I17" s="316"/>
    </row>
    <row r="18" spans="1:9" x14ac:dyDescent="0.35">
      <c r="A18" s="317" t="s">
        <v>422</v>
      </c>
      <c r="B18" s="318"/>
      <c r="C18" s="319"/>
      <c r="D18" s="320"/>
      <c r="E18" s="319"/>
      <c r="F18" s="321"/>
      <c r="G18" s="319"/>
      <c r="H18" s="319"/>
      <c r="I18" s="322"/>
    </row>
    <row r="19" spans="1:9" x14ac:dyDescent="0.35">
      <c r="B19" s="101"/>
      <c r="C19" s="77"/>
      <c r="D19" s="102"/>
      <c r="E19" s="77"/>
      <c r="G19" s="77"/>
      <c r="H19" s="77"/>
    </row>
    <row r="20" spans="1:9" x14ac:dyDescent="0.35">
      <c r="A20" s="56" t="s">
        <v>69</v>
      </c>
      <c r="B20" s="103">
        <v>0.3</v>
      </c>
      <c r="C20" s="104">
        <v>662</v>
      </c>
      <c r="D20" s="266">
        <v>0</v>
      </c>
      <c r="E20" s="105">
        <f>C20-D20</f>
        <v>662</v>
      </c>
      <c r="F20" s="106">
        <v>0</v>
      </c>
      <c r="G20" s="105">
        <f>E20*F20</f>
        <v>0</v>
      </c>
      <c r="H20" s="105">
        <f>G20*12</f>
        <v>0</v>
      </c>
      <c r="I20" s="107">
        <f>F20*0</f>
        <v>0</v>
      </c>
    </row>
    <row r="21" spans="1:9" x14ac:dyDescent="0.35">
      <c r="B21" s="103">
        <v>0.4</v>
      </c>
      <c r="C21" s="104">
        <v>883</v>
      </c>
      <c r="D21" s="266">
        <v>0</v>
      </c>
      <c r="E21" s="105">
        <f>C21-D21</f>
        <v>883</v>
      </c>
      <c r="F21" s="106">
        <v>0</v>
      </c>
      <c r="G21" s="105">
        <f>E21*F21</f>
        <v>0</v>
      </c>
      <c r="H21" s="105">
        <f>G21*12</f>
        <v>0</v>
      </c>
      <c r="I21" s="107">
        <f>F21*0</f>
        <v>0</v>
      </c>
    </row>
    <row r="22" spans="1:9" x14ac:dyDescent="0.35">
      <c r="B22" s="108">
        <v>0.5</v>
      </c>
      <c r="C22" s="109">
        <v>1103</v>
      </c>
      <c r="D22" s="267">
        <v>0</v>
      </c>
      <c r="E22" s="110">
        <f>C22-D22</f>
        <v>1103</v>
      </c>
      <c r="F22" s="111">
        <v>0</v>
      </c>
      <c r="G22" s="110">
        <f>E22*F22</f>
        <v>0</v>
      </c>
      <c r="H22" s="110">
        <f>G22*12</f>
        <v>0</v>
      </c>
      <c r="I22" s="112">
        <f>F22*0</f>
        <v>0</v>
      </c>
    </row>
    <row r="23" spans="1:9" x14ac:dyDescent="0.35">
      <c r="B23" s="108">
        <v>0.6</v>
      </c>
      <c r="C23" s="109">
        <v>1324</v>
      </c>
      <c r="D23" s="267">
        <v>0</v>
      </c>
      <c r="E23" s="110">
        <f>C23-D23</f>
        <v>1324</v>
      </c>
      <c r="F23" s="111">
        <v>0</v>
      </c>
      <c r="G23" s="110">
        <f>E23*F23</f>
        <v>0</v>
      </c>
      <c r="H23" s="110">
        <f>G23*12</f>
        <v>0</v>
      </c>
      <c r="I23" s="112">
        <f>F23*0</f>
        <v>0</v>
      </c>
    </row>
    <row r="24" spans="1:9" x14ac:dyDescent="0.35">
      <c r="B24" s="126" t="s">
        <v>219</v>
      </c>
      <c r="C24" s="104"/>
      <c r="D24" s="266">
        <v>0</v>
      </c>
      <c r="E24" s="105">
        <f>C24-D24</f>
        <v>0</v>
      </c>
      <c r="F24" s="106">
        <v>0</v>
      </c>
      <c r="G24" s="105">
        <f>E24*F24</f>
        <v>0</v>
      </c>
      <c r="H24" s="105">
        <f>G24*12</f>
        <v>0</v>
      </c>
      <c r="I24" s="107">
        <f>F24*0</f>
        <v>0</v>
      </c>
    </row>
    <row r="25" spans="1:9" x14ac:dyDescent="0.35">
      <c r="A25" s="58" t="s">
        <v>328</v>
      </c>
      <c r="B25" s="101"/>
      <c r="C25" s="161"/>
      <c r="D25" s="254"/>
      <c r="E25" s="178"/>
      <c r="F25" s="51">
        <f>SUM(F20:F24)</f>
        <v>0</v>
      </c>
      <c r="G25" s="178"/>
      <c r="H25" s="178"/>
    </row>
    <row r="26" spans="1:9" x14ac:dyDescent="0.35">
      <c r="A26" s="48" t="s">
        <v>433</v>
      </c>
      <c r="B26" s="101"/>
      <c r="C26" s="161"/>
      <c r="D26" s="254"/>
      <c r="E26" s="178"/>
      <c r="G26" s="178"/>
      <c r="H26" s="178"/>
    </row>
    <row r="27" spans="1:9" x14ac:dyDescent="0.35">
      <c r="A27" s="56" t="s">
        <v>70</v>
      </c>
      <c r="B27" s="103">
        <v>0.3</v>
      </c>
      <c r="C27" s="104">
        <v>709</v>
      </c>
      <c r="D27" s="266">
        <v>0</v>
      </c>
      <c r="E27" s="105">
        <f>C27-D27</f>
        <v>709</v>
      </c>
      <c r="F27" s="106">
        <v>0</v>
      </c>
      <c r="G27" s="105">
        <f>E27*F27</f>
        <v>0</v>
      </c>
      <c r="H27" s="105">
        <f>G27*12</f>
        <v>0</v>
      </c>
      <c r="I27" s="107">
        <f>F27*1</f>
        <v>0</v>
      </c>
    </row>
    <row r="28" spans="1:9" x14ac:dyDescent="0.35">
      <c r="B28" s="103">
        <v>0.4</v>
      </c>
      <c r="C28" s="104">
        <v>946</v>
      </c>
      <c r="D28" s="266">
        <v>0</v>
      </c>
      <c r="E28" s="105">
        <f>C28-D28</f>
        <v>946</v>
      </c>
      <c r="F28" s="106">
        <v>0</v>
      </c>
      <c r="G28" s="105">
        <f>E28*F28</f>
        <v>0</v>
      </c>
      <c r="H28" s="105">
        <f>G28*12</f>
        <v>0</v>
      </c>
      <c r="I28" s="107">
        <f>F28*1</f>
        <v>0</v>
      </c>
    </row>
    <row r="29" spans="1:9" x14ac:dyDescent="0.35">
      <c r="B29" s="108">
        <v>0.5</v>
      </c>
      <c r="C29" s="109">
        <v>1182</v>
      </c>
      <c r="D29" s="267">
        <v>0</v>
      </c>
      <c r="E29" s="110">
        <f>C29-D29</f>
        <v>1182</v>
      </c>
      <c r="F29" s="111">
        <v>0</v>
      </c>
      <c r="G29" s="110">
        <f>E29*F29</f>
        <v>0</v>
      </c>
      <c r="H29" s="110">
        <f>G29*12</f>
        <v>0</v>
      </c>
      <c r="I29" s="112">
        <f>F29*1</f>
        <v>0</v>
      </c>
    </row>
    <row r="30" spans="1:9" x14ac:dyDescent="0.35">
      <c r="B30" s="108">
        <v>0.6</v>
      </c>
      <c r="C30" s="109">
        <v>1419</v>
      </c>
      <c r="D30" s="267">
        <v>0</v>
      </c>
      <c r="E30" s="110">
        <f>C30-D30</f>
        <v>1419</v>
      </c>
      <c r="F30" s="111">
        <v>0</v>
      </c>
      <c r="G30" s="110">
        <f>E30*F30</f>
        <v>0</v>
      </c>
      <c r="H30" s="110">
        <f>G30*12</f>
        <v>0</v>
      </c>
      <c r="I30" s="112">
        <f>F30*1</f>
        <v>0</v>
      </c>
    </row>
    <row r="31" spans="1:9" x14ac:dyDescent="0.35">
      <c r="B31" s="127" t="s">
        <v>219</v>
      </c>
      <c r="C31" s="110"/>
      <c r="D31" s="267">
        <v>0</v>
      </c>
      <c r="E31" s="110">
        <f>C31-D31</f>
        <v>0</v>
      </c>
      <c r="F31" s="111">
        <v>0</v>
      </c>
      <c r="G31" s="110">
        <f>E31*F31</f>
        <v>0</v>
      </c>
      <c r="H31" s="110">
        <f>G31*12</f>
        <v>0</v>
      </c>
      <c r="I31" s="112">
        <f>F31*0</f>
        <v>0</v>
      </c>
    </row>
    <row r="32" spans="1:9" x14ac:dyDescent="0.35">
      <c r="A32" s="58" t="s">
        <v>329</v>
      </c>
      <c r="B32" s="101"/>
      <c r="C32" s="77"/>
      <c r="D32" s="102"/>
      <c r="E32" s="77"/>
      <c r="F32" s="51">
        <f>SUM(F27:F31)</f>
        <v>0</v>
      </c>
      <c r="G32" s="77"/>
      <c r="H32" s="77"/>
    </row>
    <row r="33" spans="1:9" x14ac:dyDescent="0.35">
      <c r="A33" s="56" t="s">
        <v>71</v>
      </c>
      <c r="B33" s="103">
        <v>0.3</v>
      </c>
      <c r="C33" s="104">
        <v>851</v>
      </c>
      <c r="D33" s="266">
        <v>0</v>
      </c>
      <c r="E33" s="105">
        <f>C33-D33</f>
        <v>851</v>
      </c>
      <c r="F33" s="106">
        <v>0</v>
      </c>
      <c r="G33" s="105">
        <f>E33*F33</f>
        <v>0</v>
      </c>
      <c r="H33" s="105">
        <f>G33*12</f>
        <v>0</v>
      </c>
      <c r="I33" s="107">
        <f>F33*2</f>
        <v>0</v>
      </c>
    </row>
    <row r="34" spans="1:9" x14ac:dyDescent="0.35">
      <c r="B34" s="103">
        <v>0.4</v>
      </c>
      <c r="C34" s="104">
        <v>1135</v>
      </c>
      <c r="D34" s="266">
        <v>0</v>
      </c>
      <c r="E34" s="105">
        <f>C34-D34</f>
        <v>1135</v>
      </c>
      <c r="F34" s="106">
        <v>0</v>
      </c>
      <c r="G34" s="105">
        <f>E34*F34</f>
        <v>0</v>
      </c>
      <c r="H34" s="105">
        <f>G34*12</f>
        <v>0</v>
      </c>
      <c r="I34" s="107">
        <f>F34*2</f>
        <v>0</v>
      </c>
    </row>
    <row r="35" spans="1:9" x14ac:dyDescent="0.35">
      <c r="B35" s="108">
        <v>0.5</v>
      </c>
      <c r="C35" s="109">
        <v>1418</v>
      </c>
      <c r="D35" s="267">
        <v>0</v>
      </c>
      <c r="E35" s="110">
        <f>C35-D35</f>
        <v>1418</v>
      </c>
      <c r="F35" s="111">
        <v>0</v>
      </c>
      <c r="G35" s="110">
        <f>E35*F35</f>
        <v>0</v>
      </c>
      <c r="H35" s="110">
        <f>G35*12</f>
        <v>0</v>
      </c>
      <c r="I35" s="112">
        <f>F35*2</f>
        <v>0</v>
      </c>
    </row>
    <row r="36" spans="1:9" x14ac:dyDescent="0.35">
      <c r="B36" s="108">
        <v>0.6</v>
      </c>
      <c r="C36" s="109">
        <v>1702</v>
      </c>
      <c r="D36" s="267">
        <v>0</v>
      </c>
      <c r="E36" s="110">
        <f>C36-D36</f>
        <v>1702</v>
      </c>
      <c r="F36" s="111">
        <v>0</v>
      </c>
      <c r="G36" s="110">
        <f>E36*F36</f>
        <v>0</v>
      </c>
      <c r="H36" s="110">
        <f>G36*12</f>
        <v>0</v>
      </c>
      <c r="I36" s="112">
        <f>F36*2</f>
        <v>0</v>
      </c>
    </row>
    <row r="37" spans="1:9" x14ac:dyDescent="0.35">
      <c r="B37" s="127" t="s">
        <v>219</v>
      </c>
      <c r="C37" s="109"/>
      <c r="D37" s="267">
        <v>0</v>
      </c>
      <c r="E37" s="110">
        <f>C37-D37</f>
        <v>0</v>
      </c>
      <c r="F37" s="111">
        <v>0</v>
      </c>
      <c r="G37" s="110">
        <f>E37*F37</f>
        <v>0</v>
      </c>
      <c r="H37" s="110">
        <f>G37*12</f>
        <v>0</v>
      </c>
      <c r="I37" s="112">
        <f>F37*0</f>
        <v>0</v>
      </c>
    </row>
    <row r="38" spans="1:9" x14ac:dyDescent="0.35">
      <c r="A38" s="58" t="s">
        <v>330</v>
      </c>
      <c r="B38" s="101"/>
      <c r="C38" s="113"/>
      <c r="D38" s="114"/>
      <c r="E38" s="113"/>
      <c r="F38" s="51">
        <f>SUM(F33:F37)</f>
        <v>0</v>
      </c>
      <c r="G38" s="113"/>
      <c r="H38" s="113"/>
    </row>
    <row r="39" spans="1:9" x14ac:dyDescent="0.35">
      <c r="A39" s="56" t="s">
        <v>72</v>
      </c>
      <c r="B39" s="103">
        <v>0.3</v>
      </c>
      <c r="C39" s="104">
        <v>983</v>
      </c>
      <c r="D39" s="266">
        <v>0</v>
      </c>
      <c r="E39" s="105">
        <f>C39-D39</f>
        <v>983</v>
      </c>
      <c r="F39" s="106">
        <v>0</v>
      </c>
      <c r="G39" s="105">
        <f>E39*F39</f>
        <v>0</v>
      </c>
      <c r="H39" s="105">
        <f>G39*12</f>
        <v>0</v>
      </c>
      <c r="I39" s="107">
        <f>F39*3</f>
        <v>0</v>
      </c>
    </row>
    <row r="40" spans="1:9" x14ac:dyDescent="0.35">
      <c r="B40" s="103">
        <v>0.4</v>
      </c>
      <c r="C40" s="104">
        <v>1311</v>
      </c>
      <c r="D40" s="266">
        <v>0</v>
      </c>
      <c r="E40" s="105">
        <f>C40-D40</f>
        <v>1311</v>
      </c>
      <c r="F40" s="106">
        <v>0</v>
      </c>
      <c r="G40" s="105">
        <f>E40*F40</f>
        <v>0</v>
      </c>
      <c r="H40" s="105">
        <f>G40*12</f>
        <v>0</v>
      </c>
      <c r="I40" s="107">
        <f>F40*3</f>
        <v>0</v>
      </c>
    </row>
    <row r="41" spans="1:9" x14ac:dyDescent="0.35">
      <c r="B41" s="108">
        <v>0.5</v>
      </c>
      <c r="C41" s="304">
        <v>1639</v>
      </c>
      <c r="D41" s="267">
        <v>0</v>
      </c>
      <c r="E41" s="110">
        <f>C41-D41</f>
        <v>1639</v>
      </c>
      <c r="F41" s="111">
        <v>0</v>
      </c>
      <c r="G41" s="110">
        <f>E41*F41</f>
        <v>0</v>
      </c>
      <c r="H41" s="110">
        <f>G41*12</f>
        <v>0</v>
      </c>
      <c r="I41" s="112">
        <f>F41*3</f>
        <v>0</v>
      </c>
    </row>
    <row r="42" spans="1:9" x14ac:dyDescent="0.35">
      <c r="B42" s="108">
        <v>0.6</v>
      </c>
      <c r="C42" s="109">
        <v>1967</v>
      </c>
      <c r="D42" s="267">
        <v>0</v>
      </c>
      <c r="E42" s="110">
        <f>C42-D42</f>
        <v>1967</v>
      </c>
      <c r="F42" s="111">
        <v>0</v>
      </c>
      <c r="G42" s="110">
        <f>E42*F42</f>
        <v>0</v>
      </c>
      <c r="H42" s="110">
        <f>G42*12</f>
        <v>0</v>
      </c>
      <c r="I42" s="112">
        <f>F42*3</f>
        <v>0</v>
      </c>
    </row>
    <row r="43" spans="1:9" x14ac:dyDescent="0.35">
      <c r="B43" s="127" t="s">
        <v>219</v>
      </c>
      <c r="C43" s="109"/>
      <c r="D43" s="267">
        <v>0</v>
      </c>
      <c r="E43" s="110">
        <f>C43-D43</f>
        <v>0</v>
      </c>
      <c r="F43" s="111">
        <v>0</v>
      </c>
      <c r="G43" s="110">
        <f>E43*F43</f>
        <v>0</v>
      </c>
      <c r="H43" s="110">
        <f>G43*12</f>
        <v>0</v>
      </c>
      <c r="I43" s="112">
        <f>F43*0</f>
        <v>0</v>
      </c>
    </row>
    <row r="44" spans="1:9" x14ac:dyDescent="0.35">
      <c r="A44" s="58" t="s">
        <v>331</v>
      </c>
      <c r="B44" s="101"/>
      <c r="C44" s="77"/>
      <c r="D44" s="102"/>
      <c r="E44" s="77"/>
      <c r="F44" s="51">
        <f>SUM(F39:F43)</f>
        <v>0</v>
      </c>
      <c r="G44" s="77"/>
      <c r="H44" s="77"/>
    </row>
    <row r="45" spans="1:9" x14ac:dyDescent="0.35">
      <c r="A45" s="56" t="s">
        <v>73</v>
      </c>
      <c r="B45" s="103">
        <v>0.3</v>
      </c>
      <c r="C45" s="104">
        <v>1097</v>
      </c>
      <c r="D45" s="266">
        <v>0</v>
      </c>
      <c r="E45" s="105">
        <f>C45-D45</f>
        <v>1097</v>
      </c>
      <c r="F45" s="106">
        <v>0</v>
      </c>
      <c r="G45" s="105">
        <f>E45*F45</f>
        <v>0</v>
      </c>
      <c r="H45" s="105">
        <f>G45*12</f>
        <v>0</v>
      </c>
      <c r="I45" s="107">
        <f>F45*4</f>
        <v>0</v>
      </c>
    </row>
    <row r="46" spans="1:9" x14ac:dyDescent="0.35">
      <c r="B46" s="103">
        <v>0.4</v>
      </c>
      <c r="C46" s="104">
        <v>1463</v>
      </c>
      <c r="D46" s="266">
        <v>0</v>
      </c>
      <c r="E46" s="105">
        <f>C46-D46</f>
        <v>1463</v>
      </c>
      <c r="F46" s="106">
        <v>0</v>
      </c>
      <c r="G46" s="105">
        <f>E46*F46</f>
        <v>0</v>
      </c>
      <c r="H46" s="105">
        <f>G46*12</f>
        <v>0</v>
      </c>
      <c r="I46" s="107">
        <f>F46*4</f>
        <v>0</v>
      </c>
    </row>
    <row r="47" spans="1:9" x14ac:dyDescent="0.35">
      <c r="B47" s="108">
        <v>0.5</v>
      </c>
      <c r="C47" s="109">
        <v>1828</v>
      </c>
      <c r="D47" s="267">
        <v>0</v>
      </c>
      <c r="E47" s="110">
        <f>C47-D47</f>
        <v>1828</v>
      </c>
      <c r="F47" s="111">
        <v>0</v>
      </c>
      <c r="G47" s="110">
        <f>E47*F47</f>
        <v>0</v>
      </c>
      <c r="H47" s="110">
        <f>G47*12</f>
        <v>0</v>
      </c>
      <c r="I47" s="112">
        <f>F47*4</f>
        <v>0</v>
      </c>
    </row>
    <row r="48" spans="1:9" x14ac:dyDescent="0.35">
      <c r="A48" s="48" t="s">
        <v>430</v>
      </c>
      <c r="B48" s="108">
        <v>0.6</v>
      </c>
      <c r="C48" s="109">
        <v>2194</v>
      </c>
      <c r="D48" s="267">
        <v>0</v>
      </c>
      <c r="E48" s="110">
        <f>C48-D48</f>
        <v>2194</v>
      </c>
      <c r="F48" s="111">
        <v>0</v>
      </c>
      <c r="G48" s="110">
        <f>E48*F48</f>
        <v>0</v>
      </c>
      <c r="H48" s="110">
        <f>G48*12</f>
        <v>0</v>
      </c>
      <c r="I48" s="112">
        <f>F48*4</f>
        <v>0</v>
      </c>
    </row>
    <row r="49" spans="1:9" x14ac:dyDescent="0.35">
      <c r="A49" s="48" t="s">
        <v>431</v>
      </c>
      <c r="B49" s="127" t="s">
        <v>219</v>
      </c>
      <c r="C49" s="109"/>
      <c r="D49" s="267">
        <v>0</v>
      </c>
      <c r="E49" s="110">
        <f>C49-D49</f>
        <v>0</v>
      </c>
      <c r="F49" s="111">
        <v>0</v>
      </c>
      <c r="G49" s="110">
        <f>E49*F49</f>
        <v>0</v>
      </c>
      <c r="H49" s="110">
        <f>G49*12</f>
        <v>0</v>
      </c>
      <c r="I49" s="112">
        <f>F49*0</f>
        <v>0</v>
      </c>
    </row>
    <row r="50" spans="1:9" x14ac:dyDescent="0.35">
      <c r="A50" s="58" t="s">
        <v>332</v>
      </c>
      <c r="B50" s="101"/>
      <c r="C50" s="77"/>
      <c r="D50" s="102"/>
      <c r="E50" s="77"/>
      <c r="F50" s="51">
        <f>SUM(F45:F49)</f>
        <v>0</v>
      </c>
      <c r="G50" s="77"/>
      <c r="H50" s="77"/>
    </row>
    <row r="51" spans="1:9" x14ac:dyDescent="0.35">
      <c r="A51" s="56" t="s">
        <v>223</v>
      </c>
      <c r="B51" s="42">
        <v>1</v>
      </c>
      <c r="C51" s="115">
        <v>0</v>
      </c>
      <c r="D51" s="116">
        <v>0</v>
      </c>
      <c r="E51" s="105">
        <f>C51-D51</f>
        <v>0</v>
      </c>
      <c r="F51" s="106">
        <v>0</v>
      </c>
      <c r="G51" s="105">
        <f>E51*F51</f>
        <v>0</v>
      </c>
      <c r="H51" s="105">
        <f>G51*12</f>
        <v>0</v>
      </c>
      <c r="I51" s="107">
        <f>F51*2</f>
        <v>0</v>
      </c>
    </row>
    <row r="52" spans="1:9" x14ac:dyDescent="0.35">
      <c r="B52" s="51"/>
      <c r="C52" s="77"/>
      <c r="D52" s="51"/>
      <c r="G52" s="77"/>
    </row>
    <row r="53" spans="1:9" x14ac:dyDescent="0.35">
      <c r="C53" s="77"/>
      <c r="D53" s="51"/>
    </row>
    <row r="54" spans="1:9" x14ac:dyDescent="0.35">
      <c r="A54" s="117" t="s">
        <v>182</v>
      </c>
      <c r="B54" s="118"/>
      <c r="C54" s="119"/>
      <c r="D54" s="120"/>
      <c r="E54" s="121"/>
      <c r="F54" s="122">
        <f>F51+F50+F44+F38+F32+F25</f>
        <v>0</v>
      </c>
      <c r="G54" s="119">
        <f>SUM(G17:G51)</f>
        <v>0</v>
      </c>
      <c r="H54" s="119">
        <f>SUM(H17:H51)</f>
        <v>0</v>
      </c>
      <c r="I54" s="122">
        <f>SUM(I17:I51)</f>
        <v>0</v>
      </c>
    </row>
    <row r="55" spans="1:9" x14ac:dyDescent="0.35">
      <c r="A55" s="34"/>
      <c r="B55" s="34"/>
      <c r="C55" s="34"/>
      <c r="D55" s="34"/>
      <c r="E55" s="34"/>
      <c r="F55" s="34"/>
      <c r="G55" s="34"/>
      <c r="H55" s="34"/>
      <c r="I55" s="18"/>
    </row>
    <row r="56" spans="1:9" x14ac:dyDescent="0.35">
      <c r="A56" s="34"/>
      <c r="B56" s="34"/>
      <c r="C56" s="34"/>
      <c r="D56" s="34"/>
      <c r="E56" s="34"/>
      <c r="F56" s="34"/>
      <c r="G56" s="34"/>
      <c r="H56" s="34"/>
      <c r="I56" s="17"/>
    </row>
    <row r="57" spans="1:9" ht="30" customHeight="1" x14ac:dyDescent="0.35">
      <c r="A57" s="330" t="s">
        <v>372</v>
      </c>
      <c r="B57" s="331"/>
      <c r="C57" s="128" t="s">
        <v>221</v>
      </c>
      <c r="D57" s="20" t="s">
        <v>43</v>
      </c>
      <c r="E57" s="128" t="s">
        <v>186</v>
      </c>
      <c r="F57" s="129" t="s">
        <v>187</v>
      </c>
      <c r="H57" s="34"/>
      <c r="I57" s="48"/>
    </row>
    <row r="58" spans="1:9" ht="15.45" x14ac:dyDescent="0.4">
      <c r="A58" s="130"/>
      <c r="C58" s="131">
        <v>0</v>
      </c>
      <c r="D58" s="132" t="s">
        <v>43</v>
      </c>
      <c r="E58" s="133">
        <v>0</v>
      </c>
      <c r="F58" s="134">
        <f>C58*E58*12</f>
        <v>0</v>
      </c>
      <c r="G58" s="135" t="s">
        <v>303</v>
      </c>
      <c r="H58" s="136"/>
      <c r="I58" s="137"/>
    </row>
    <row r="59" spans="1:9" ht="15.45" x14ac:dyDescent="0.4">
      <c r="A59" s="138"/>
      <c r="C59" s="139">
        <v>0</v>
      </c>
      <c r="D59" s="133"/>
      <c r="E59" s="133">
        <v>0</v>
      </c>
      <c r="F59" s="134">
        <f>C59*E59*12</f>
        <v>0</v>
      </c>
      <c r="G59" s="137" t="s">
        <v>304</v>
      </c>
      <c r="H59" s="123"/>
      <c r="I59" s="124"/>
    </row>
    <row r="60" spans="1:9" ht="15.45" x14ac:dyDescent="0.4">
      <c r="A60" s="294" t="s">
        <v>189</v>
      </c>
      <c r="B60" s="56"/>
      <c r="C60" s="255">
        <f>SUM(C58:C59)</f>
        <v>0</v>
      </c>
      <c r="D60" s="147"/>
      <c r="E60" s="147"/>
      <c r="F60" s="256">
        <f>SUM(F58:F59)</f>
        <v>0</v>
      </c>
      <c r="G60" s="140" t="s">
        <v>305</v>
      </c>
      <c r="H60" s="123"/>
      <c r="I60" s="124"/>
    </row>
    <row r="61" spans="1:9" ht="15.45" x14ac:dyDescent="0.4">
      <c r="A61" s="141" t="s">
        <v>188</v>
      </c>
      <c r="B61" s="228"/>
      <c r="C61" s="142" t="s">
        <v>221</v>
      </c>
      <c r="D61" s="128" t="s">
        <v>43</v>
      </c>
      <c r="E61" s="128" t="s">
        <v>186</v>
      </c>
      <c r="F61" s="129" t="s">
        <v>187</v>
      </c>
      <c r="G61" s="140" t="s">
        <v>306</v>
      </c>
      <c r="H61" s="123"/>
      <c r="I61" s="124"/>
    </row>
    <row r="62" spans="1:9" x14ac:dyDescent="0.35">
      <c r="A62" s="138" t="s">
        <v>43</v>
      </c>
      <c r="C62" s="143"/>
      <c r="D62" s="133"/>
      <c r="E62" s="133"/>
      <c r="F62" s="144"/>
      <c r="G62" s="140" t="s">
        <v>307</v>
      </c>
      <c r="H62" s="123"/>
      <c r="I62" s="124"/>
    </row>
    <row r="63" spans="1:9" x14ac:dyDescent="0.35">
      <c r="A63" s="138" t="s">
        <v>373</v>
      </c>
      <c r="C63" s="143">
        <v>0</v>
      </c>
      <c r="D63" s="133" t="s">
        <v>43</v>
      </c>
      <c r="E63" s="133">
        <v>0</v>
      </c>
      <c r="F63" s="144">
        <f>C63*E63*12</f>
        <v>0</v>
      </c>
      <c r="G63" s="140" t="s">
        <v>308</v>
      </c>
      <c r="H63" s="123"/>
      <c r="I63" s="124"/>
    </row>
    <row r="64" spans="1:9" ht="15.45" thickBot="1" x14ac:dyDescent="0.4">
      <c r="A64" s="138"/>
      <c r="C64" s="143"/>
      <c r="D64" s="133"/>
      <c r="E64" s="133"/>
      <c r="F64" s="144"/>
      <c r="H64" s="34"/>
    </row>
    <row r="65" spans="1:9" ht="15.45" x14ac:dyDescent="0.35">
      <c r="A65" s="145" t="s">
        <v>190</v>
      </c>
      <c r="B65" s="56"/>
      <c r="C65" s="146">
        <f>SUM(C62:C64)</f>
        <v>0</v>
      </c>
      <c r="D65" s="147"/>
      <c r="E65" s="147"/>
      <c r="F65" s="257">
        <f>SUM(F62:F64)</f>
        <v>0</v>
      </c>
      <c r="H65" s="34"/>
    </row>
    <row r="66" spans="1:9" ht="15.45" thickBot="1" x14ac:dyDescent="0.4">
      <c r="A66" s="258" t="s">
        <v>374</v>
      </c>
      <c r="B66" s="259"/>
      <c r="C66" s="259"/>
      <c r="D66" s="260"/>
      <c r="E66" s="261"/>
      <c r="F66" s="262">
        <f>F60-F65</f>
        <v>0</v>
      </c>
      <c r="G66" s="148"/>
      <c r="H66" s="125"/>
      <c r="I66" s="53"/>
    </row>
    <row r="67" spans="1:9" x14ac:dyDescent="0.35">
      <c r="A67" s="48" t="s">
        <v>43</v>
      </c>
    </row>
    <row r="69" spans="1:9" x14ac:dyDescent="0.35">
      <c r="F69" s="48"/>
      <c r="I69" s="48"/>
    </row>
    <row r="70" spans="1:9" x14ac:dyDescent="0.35">
      <c r="F70" s="48"/>
      <c r="I70" s="48"/>
    </row>
    <row r="71" spans="1:9" x14ac:dyDescent="0.35">
      <c r="F71" s="48"/>
      <c r="I71" s="48"/>
    </row>
    <row r="72" spans="1:9" x14ac:dyDescent="0.35">
      <c r="F72" s="48"/>
      <c r="I72" s="48"/>
    </row>
    <row r="73" spans="1:9" x14ac:dyDescent="0.35">
      <c r="F73" s="48"/>
      <c r="I73" s="48"/>
    </row>
    <row r="74" spans="1:9" x14ac:dyDescent="0.35">
      <c r="F74" s="48"/>
      <c r="I74" s="48"/>
    </row>
    <row r="75" spans="1:9" x14ac:dyDescent="0.35">
      <c r="F75" s="48"/>
      <c r="I75" s="48"/>
    </row>
    <row r="76" spans="1:9" x14ac:dyDescent="0.35">
      <c r="F76" s="48"/>
      <c r="I76" s="48"/>
    </row>
    <row r="77" spans="1:9" x14ac:dyDescent="0.35">
      <c r="F77" s="48"/>
      <c r="I77" s="48"/>
    </row>
    <row r="78" spans="1:9" x14ac:dyDescent="0.35">
      <c r="F78" s="48"/>
      <c r="I78" s="48"/>
    </row>
    <row r="79" spans="1:9" x14ac:dyDescent="0.35">
      <c r="F79" s="48"/>
      <c r="I79" s="48"/>
    </row>
    <row r="80" spans="1:9" x14ac:dyDescent="0.35">
      <c r="F80" s="48"/>
      <c r="I80" s="48"/>
    </row>
    <row r="81" s="48" customFormat="1" x14ac:dyDescent="0.35"/>
    <row r="82" s="48" customFormat="1" x14ac:dyDescent="0.35"/>
    <row r="83" s="48" customFormat="1" x14ac:dyDescent="0.35"/>
    <row r="84" s="48" customFormat="1" x14ac:dyDescent="0.35"/>
    <row r="85" s="48" customFormat="1" x14ac:dyDescent="0.35"/>
    <row r="86" s="48" customFormat="1" x14ac:dyDescent="0.35"/>
    <row r="87" s="48" customFormat="1" x14ac:dyDescent="0.35"/>
    <row r="88" s="48" customFormat="1" x14ac:dyDescent="0.35"/>
    <row r="89" s="48" customFormat="1" x14ac:dyDescent="0.35"/>
    <row r="90" s="48" customFormat="1" x14ac:dyDescent="0.35"/>
    <row r="91" s="48" customFormat="1" x14ac:dyDescent="0.35"/>
    <row r="92" s="48" customFormat="1" x14ac:dyDescent="0.35"/>
    <row r="93" s="48" customFormat="1" x14ac:dyDescent="0.35"/>
    <row r="94" s="48" customFormat="1" x14ac:dyDescent="0.35"/>
    <row r="95" s="48" customFormat="1" x14ac:dyDescent="0.35"/>
    <row r="96" s="48" customFormat="1" x14ac:dyDescent="0.35"/>
    <row r="97" s="48" customFormat="1" x14ac:dyDescent="0.35"/>
    <row r="98" s="48" customFormat="1" x14ac:dyDescent="0.35"/>
    <row r="99" s="48" customFormat="1" x14ac:dyDescent="0.35"/>
    <row r="100" s="48" customFormat="1" x14ac:dyDescent="0.35"/>
    <row r="101" s="48" customFormat="1" x14ac:dyDescent="0.35"/>
    <row r="102" s="48" customFormat="1" x14ac:dyDescent="0.35"/>
    <row r="103" s="48" customFormat="1" x14ac:dyDescent="0.35"/>
    <row r="104" s="48" customFormat="1" x14ac:dyDescent="0.35"/>
    <row r="105" s="48" customFormat="1" x14ac:dyDescent="0.35"/>
    <row r="106" s="48" customFormat="1" x14ac:dyDescent="0.35"/>
    <row r="107" s="48" customFormat="1" x14ac:dyDescent="0.35"/>
    <row r="108" s="48" customFormat="1" x14ac:dyDescent="0.35"/>
    <row r="109" s="48" customFormat="1" x14ac:dyDescent="0.35"/>
    <row r="110" s="48" customFormat="1" x14ac:dyDescent="0.35"/>
    <row r="111" s="48" customFormat="1" x14ac:dyDescent="0.35"/>
    <row r="112" s="48" customFormat="1" x14ac:dyDescent="0.35"/>
    <row r="113" s="48" customFormat="1" x14ac:dyDescent="0.35"/>
    <row r="114" s="48" customFormat="1" x14ac:dyDescent="0.35"/>
    <row r="115" s="48" customFormat="1" x14ac:dyDescent="0.35"/>
    <row r="116" s="48" customFormat="1" x14ac:dyDescent="0.35"/>
    <row r="117" s="48" customFormat="1" x14ac:dyDescent="0.35"/>
    <row r="118" s="48" customFormat="1" x14ac:dyDescent="0.35"/>
    <row r="119" s="48" customFormat="1" x14ac:dyDescent="0.35"/>
    <row r="120" s="48" customFormat="1" x14ac:dyDescent="0.35"/>
    <row r="121" s="48" customFormat="1" x14ac:dyDescent="0.35"/>
    <row r="122" s="48" customFormat="1" x14ac:dyDescent="0.35"/>
    <row r="123" s="48" customFormat="1" x14ac:dyDescent="0.35"/>
    <row r="124" s="48" customFormat="1" x14ac:dyDescent="0.35"/>
    <row r="125" s="48" customFormat="1" x14ac:dyDescent="0.35"/>
    <row r="126" s="48" customFormat="1" x14ac:dyDescent="0.35"/>
    <row r="127" s="48" customFormat="1" x14ac:dyDescent="0.35"/>
    <row r="128" s="48" customFormat="1" x14ac:dyDescent="0.35"/>
    <row r="129" s="48" customFormat="1" x14ac:dyDescent="0.35"/>
    <row r="130" s="48" customFormat="1" x14ac:dyDescent="0.35"/>
    <row r="131" s="48" customFormat="1" x14ac:dyDescent="0.35"/>
    <row r="132" s="48" customFormat="1" x14ac:dyDescent="0.35"/>
    <row r="133" s="48" customFormat="1" x14ac:dyDescent="0.35"/>
    <row r="134" s="48" customFormat="1" x14ac:dyDescent="0.35"/>
    <row r="135" s="48" customFormat="1" x14ac:dyDescent="0.35"/>
    <row r="136" s="48" customFormat="1" x14ac:dyDescent="0.35"/>
    <row r="137" s="48" customFormat="1" x14ac:dyDescent="0.35"/>
    <row r="138" s="48" customFormat="1" x14ac:dyDescent="0.35"/>
    <row r="139" s="48" customFormat="1" x14ac:dyDescent="0.35"/>
    <row r="140" s="48" customFormat="1" x14ac:dyDescent="0.35"/>
    <row r="141" s="48" customFormat="1" x14ac:dyDescent="0.35"/>
    <row r="142" s="48" customFormat="1" x14ac:dyDescent="0.35"/>
    <row r="143" s="48" customFormat="1" x14ac:dyDescent="0.35"/>
    <row r="144" s="48" customFormat="1" x14ac:dyDescent="0.35"/>
    <row r="145" s="48" customFormat="1" x14ac:dyDescent="0.35"/>
    <row r="146" s="48" customFormat="1" x14ac:dyDescent="0.35"/>
    <row r="147" s="48" customFormat="1" x14ac:dyDescent="0.35"/>
  </sheetData>
  <mergeCells count="1">
    <mergeCell ref="A57:B57"/>
  </mergeCells>
  <phoneticPr fontId="2" type="noConversion"/>
  <hyperlinks>
    <hyperlink ref="A3" location="INPUT!A1" display="(back to menu)" xr:uid="{00000000-0004-0000-0200-000000000000}"/>
  </hyperlinks>
  <printOptions horizontalCentered="1" verticalCentered="1"/>
  <pageMargins left="0.75" right="0.75" top="1" bottom="1" header="0.5" footer="0.5"/>
  <pageSetup scale="46" orientation="landscape" r:id="rId1"/>
  <headerFooter>
    <oddHeader>&amp;C&amp;"Verdana,Bold"&amp;11 2024 GCAHT Affordable Housing NOFA
Project Proforma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9"/>
  <sheetViews>
    <sheetView zoomScale="80" zoomScaleNormal="80" zoomScalePageLayoutView="80" workbookViewId="0">
      <selection activeCell="B1" sqref="B1"/>
    </sheetView>
  </sheetViews>
  <sheetFormatPr defaultColWidth="7.125" defaultRowHeight="15" x14ac:dyDescent="0.35"/>
  <cols>
    <col min="1" max="1" width="53.6875" style="48" customWidth="1"/>
    <col min="2" max="2" width="12.4375" style="48" customWidth="1"/>
    <col min="3" max="3" width="10" style="162" customWidth="1"/>
    <col min="4" max="5" width="11.6875" style="180" customWidth="1"/>
    <col min="6" max="6" width="9.5625" style="88" customWidth="1"/>
    <col min="7" max="16384" width="7.125" style="48"/>
  </cols>
  <sheetData>
    <row r="1" spans="1:6" ht="15.45" x14ac:dyDescent="0.4">
      <c r="A1" s="149" t="s">
        <v>436</v>
      </c>
      <c r="B1" s="150"/>
      <c r="C1" s="150" t="s">
        <v>43</v>
      </c>
      <c r="D1" s="30"/>
      <c r="E1" s="30"/>
      <c r="F1" s="151"/>
    </row>
    <row r="2" spans="1:6" ht="15.9" thickBot="1" x14ac:dyDescent="0.45">
      <c r="A2" s="149"/>
      <c r="B2" s="152"/>
      <c r="C2" s="150" t="s">
        <v>43</v>
      </c>
      <c r="D2" s="40" t="s">
        <v>220</v>
      </c>
      <c r="E2" s="40"/>
      <c r="F2" s="41"/>
    </row>
    <row r="3" spans="1:6" ht="15.45" x14ac:dyDescent="0.4">
      <c r="A3" s="149" t="s">
        <v>74</v>
      </c>
      <c r="B3" s="152"/>
      <c r="C3" s="153"/>
      <c r="D3" s="38" t="s">
        <v>416</v>
      </c>
      <c r="E3" s="38"/>
      <c r="F3" s="39"/>
    </row>
    <row r="4" spans="1:6" x14ac:dyDescent="0.35">
      <c r="A4" s="78" t="s">
        <v>178</v>
      </c>
      <c r="B4" s="152"/>
      <c r="C4" s="153"/>
      <c r="D4" s="217" t="s">
        <v>417</v>
      </c>
      <c r="E4" s="38"/>
      <c r="F4" s="39"/>
    </row>
    <row r="5" spans="1:6" x14ac:dyDescent="0.35">
      <c r="A5" s="44"/>
      <c r="B5" s="152"/>
      <c r="C5" s="153"/>
      <c r="D5" s="38" t="s">
        <v>415</v>
      </c>
      <c r="E5" s="38"/>
      <c r="F5" s="39"/>
    </row>
    <row r="6" spans="1:6" ht="15.45" x14ac:dyDescent="0.4">
      <c r="A6" s="80" t="s">
        <v>37</v>
      </c>
      <c r="B6" s="154" t="str">
        <f>INPUT!B1</f>
        <v xml:space="preserve"> </v>
      </c>
      <c r="C6" s="153"/>
      <c r="D6" s="153"/>
      <c r="E6" s="153"/>
      <c r="F6" s="47"/>
    </row>
    <row r="7" spans="1:6" ht="15.45" x14ac:dyDescent="0.4">
      <c r="A7" s="80" t="s">
        <v>38</v>
      </c>
      <c r="B7" s="154" t="e">
        <f>INPUT!#REF!</f>
        <v>#REF!</v>
      </c>
      <c r="C7" s="153"/>
      <c r="D7" s="153"/>
      <c r="E7" s="155"/>
      <c r="F7" s="47"/>
    </row>
    <row r="8" spans="1:6" ht="15.45" x14ac:dyDescent="0.4">
      <c r="A8" s="80" t="s">
        <v>39</v>
      </c>
      <c r="B8" s="154" t="str">
        <f>INPUT!B2</f>
        <v xml:space="preserve"> </v>
      </c>
      <c r="C8" s="153"/>
      <c r="D8" s="153"/>
      <c r="E8" s="153"/>
      <c r="F8" s="97">
        <f ca="1">NOW()</f>
        <v>45323.641110300923</v>
      </c>
    </row>
    <row r="9" spans="1:6" x14ac:dyDescent="0.35">
      <c r="A9" s="44" t="s">
        <v>432</v>
      </c>
      <c r="B9" s="156"/>
      <c r="C9" s="153"/>
      <c r="D9" s="153"/>
      <c r="E9" s="153"/>
      <c r="F9" s="47"/>
    </row>
    <row r="10" spans="1:6" x14ac:dyDescent="0.35">
      <c r="A10" s="83"/>
      <c r="B10" s="157"/>
      <c r="C10" s="158"/>
      <c r="D10" s="158"/>
      <c r="E10" s="158"/>
      <c r="F10" s="86"/>
    </row>
    <row r="11" spans="1:6" ht="15.45" x14ac:dyDescent="0.4">
      <c r="A11" s="76"/>
      <c r="B11" s="159" t="s">
        <v>75</v>
      </c>
      <c r="C11" s="160" t="s">
        <v>76</v>
      </c>
      <c r="D11" s="160" t="s">
        <v>77</v>
      </c>
      <c r="E11" s="160" t="s">
        <v>78</v>
      </c>
      <c r="F11" s="89" t="s">
        <v>79</v>
      </c>
    </row>
    <row r="12" spans="1:6" x14ac:dyDescent="0.35">
      <c r="B12" s="161"/>
      <c r="D12" s="162"/>
      <c r="E12" s="162"/>
    </row>
    <row r="13" spans="1:6" x14ac:dyDescent="0.35">
      <c r="A13" s="48" t="s">
        <v>80</v>
      </c>
      <c r="B13" s="113"/>
      <c r="D13" s="162"/>
      <c r="E13" s="162"/>
    </row>
    <row r="14" spans="1:6" ht="15.45" thickBot="1" x14ac:dyDescent="0.4">
      <c r="A14" s="48" t="s">
        <v>377</v>
      </c>
      <c r="B14" s="163">
        <v>0</v>
      </c>
      <c r="C14" s="162">
        <f>B14/12</f>
        <v>0</v>
      </c>
      <c r="D14" s="162" t="e">
        <f>B14/INPUT!$B$25</f>
        <v>#DIV/0!</v>
      </c>
      <c r="E14" s="162" t="e">
        <f>D14/12</f>
        <v>#DIV/0!</v>
      </c>
      <c r="F14" s="164" t="e">
        <f>B14/$B$67</f>
        <v>#DIV/0!</v>
      </c>
    </row>
    <row r="15" spans="1:6" ht="15.45" thickTop="1" x14ac:dyDescent="0.35">
      <c r="A15" s="48" t="s">
        <v>81</v>
      </c>
      <c r="B15" s="165">
        <f>SUM(B14)</f>
        <v>0</v>
      </c>
      <c r="C15" s="166">
        <f>SUM(C14)</f>
        <v>0</v>
      </c>
      <c r="D15" s="166" t="e">
        <f>SUM(D14)</f>
        <v>#DIV/0!</v>
      </c>
      <c r="E15" s="166" t="e">
        <f>SUM(E14)</f>
        <v>#DIV/0!</v>
      </c>
      <c r="F15" s="88" t="e">
        <f>B15/$B$67</f>
        <v>#DIV/0!</v>
      </c>
    </row>
    <row r="16" spans="1:6" x14ac:dyDescent="0.35">
      <c r="A16" s="48" t="s">
        <v>43</v>
      </c>
      <c r="B16" s="113"/>
      <c r="D16" s="162"/>
      <c r="E16" s="162" t="s">
        <v>43</v>
      </c>
    </row>
    <row r="17" spans="1:6" x14ac:dyDescent="0.35">
      <c r="A17" s="48" t="s">
        <v>82</v>
      </c>
      <c r="B17" s="113"/>
      <c r="D17" s="162"/>
      <c r="E17" s="162" t="s">
        <v>43</v>
      </c>
    </row>
    <row r="18" spans="1:6" x14ac:dyDescent="0.35">
      <c r="A18" s="48" t="s">
        <v>378</v>
      </c>
      <c r="B18" s="167">
        <v>0</v>
      </c>
      <c r="C18" s="162">
        <f>B18/12</f>
        <v>0</v>
      </c>
      <c r="D18" s="162" t="e">
        <f>B18/INPUT!$B$25</f>
        <v>#DIV/0!</v>
      </c>
      <c r="E18" s="162" t="e">
        <f>D18/12</f>
        <v>#DIV/0!</v>
      </c>
      <c r="F18" s="88" t="e">
        <f>B18/$B$67</f>
        <v>#DIV/0!</v>
      </c>
    </row>
    <row r="19" spans="1:6" x14ac:dyDescent="0.35">
      <c r="A19" s="48" t="s">
        <v>379</v>
      </c>
      <c r="B19" s="167">
        <v>0</v>
      </c>
      <c r="C19" s="162">
        <f>B19/12</f>
        <v>0</v>
      </c>
      <c r="D19" s="162" t="e">
        <f>B19/INPUT!$B$25</f>
        <v>#DIV/0!</v>
      </c>
      <c r="E19" s="162" t="e">
        <f>D19/12</f>
        <v>#DIV/0!</v>
      </c>
      <c r="F19" s="88" t="e">
        <f>B19/$B$67</f>
        <v>#DIV/0!</v>
      </c>
    </row>
    <row r="20" spans="1:6" x14ac:dyDescent="0.35">
      <c r="A20" s="48" t="s">
        <v>380</v>
      </c>
      <c r="B20" s="167">
        <v>0</v>
      </c>
      <c r="C20" s="162">
        <f>B20/12</f>
        <v>0</v>
      </c>
      <c r="D20" s="162" t="e">
        <f>B20/INPUT!$B$25</f>
        <v>#DIV/0!</v>
      </c>
      <c r="E20" s="162" t="e">
        <f>D20/12</f>
        <v>#DIV/0!</v>
      </c>
      <c r="F20" s="88" t="e">
        <f>B20/$B$67</f>
        <v>#DIV/0!</v>
      </c>
    </row>
    <row r="21" spans="1:6" ht="15.45" thickBot="1" x14ac:dyDescent="0.4">
      <c r="A21" s="48" t="s">
        <v>381</v>
      </c>
      <c r="B21" s="167">
        <v>0</v>
      </c>
      <c r="C21" s="162">
        <f>B21/12</f>
        <v>0</v>
      </c>
      <c r="D21" s="162" t="e">
        <f>B21/INPUT!$B$25</f>
        <v>#DIV/0!</v>
      </c>
      <c r="E21" s="162" t="e">
        <f>D21/12</f>
        <v>#DIV/0!</v>
      </c>
      <c r="F21" s="164" t="e">
        <f>B21/$B$67</f>
        <v>#DIV/0!</v>
      </c>
    </row>
    <row r="22" spans="1:6" ht="15.45" thickTop="1" x14ac:dyDescent="0.35">
      <c r="A22" s="48" t="s">
        <v>83</v>
      </c>
      <c r="B22" s="168">
        <f>SUM(B18:B21)</f>
        <v>0</v>
      </c>
      <c r="C22" s="166">
        <f>SUM(C18:C21)</f>
        <v>0</v>
      </c>
      <c r="D22" s="166" t="e">
        <f>SUM(D18:D21)</f>
        <v>#DIV/0!</v>
      </c>
      <c r="E22" s="166" t="e">
        <f>SUM(E18:E21)</f>
        <v>#DIV/0!</v>
      </c>
      <c r="F22" s="88" t="e">
        <f>B22/$B$67</f>
        <v>#DIV/0!</v>
      </c>
    </row>
    <row r="23" spans="1:6" x14ac:dyDescent="0.35">
      <c r="B23" s="169"/>
      <c r="D23" s="162" t="s">
        <v>43</v>
      </c>
      <c r="E23" s="162"/>
    </row>
    <row r="24" spans="1:6" x14ac:dyDescent="0.35">
      <c r="A24" s="48" t="s">
        <v>84</v>
      </c>
      <c r="B24" s="169"/>
      <c r="D24" s="162" t="s">
        <v>43</v>
      </c>
      <c r="E24" s="162"/>
    </row>
    <row r="25" spans="1:6" x14ac:dyDescent="0.35">
      <c r="A25" s="48" t="s">
        <v>382</v>
      </c>
      <c r="B25" s="167">
        <v>0</v>
      </c>
      <c r="C25" s="162">
        <f t="shared" ref="C25:C30" si="0">B25/12</f>
        <v>0</v>
      </c>
      <c r="D25" s="162" t="e">
        <f>B25/INPUT!$B$25</f>
        <v>#DIV/0!</v>
      </c>
      <c r="E25" s="162" t="e">
        <f t="shared" ref="E25:E30" si="1">D25/12</f>
        <v>#DIV/0!</v>
      </c>
      <c r="F25" s="88" t="e">
        <f t="shared" ref="F25:F31" si="2">B25/$B$67</f>
        <v>#DIV/0!</v>
      </c>
    </row>
    <row r="26" spans="1:6" x14ac:dyDescent="0.35">
      <c r="A26" s="48" t="s">
        <v>433</v>
      </c>
      <c r="B26" s="167">
        <v>0</v>
      </c>
      <c r="C26" s="162">
        <f t="shared" si="0"/>
        <v>0</v>
      </c>
      <c r="D26" s="162" t="e">
        <f>B26/INPUT!$B$25</f>
        <v>#DIV/0!</v>
      </c>
      <c r="E26" s="162" t="e">
        <f t="shared" si="1"/>
        <v>#DIV/0!</v>
      </c>
      <c r="F26" s="88" t="e">
        <f t="shared" si="2"/>
        <v>#DIV/0!</v>
      </c>
    </row>
    <row r="27" spans="1:6" x14ac:dyDescent="0.35">
      <c r="A27" s="48" t="s">
        <v>383</v>
      </c>
      <c r="B27" s="167">
        <v>0</v>
      </c>
      <c r="C27" s="162">
        <f t="shared" si="0"/>
        <v>0</v>
      </c>
      <c r="D27" s="162" t="e">
        <f>B27/INPUT!$B$25</f>
        <v>#DIV/0!</v>
      </c>
      <c r="E27" s="162" t="e">
        <f t="shared" si="1"/>
        <v>#DIV/0!</v>
      </c>
      <c r="F27" s="88" t="e">
        <f t="shared" si="2"/>
        <v>#DIV/0!</v>
      </c>
    </row>
    <row r="28" spans="1:6" x14ac:dyDescent="0.35">
      <c r="A28" s="48" t="s">
        <v>384</v>
      </c>
      <c r="B28" s="167">
        <v>0</v>
      </c>
      <c r="C28" s="162">
        <f t="shared" si="0"/>
        <v>0</v>
      </c>
      <c r="D28" s="162" t="e">
        <f>B28/INPUT!$B$25</f>
        <v>#DIV/0!</v>
      </c>
      <c r="E28" s="162" t="e">
        <f t="shared" si="1"/>
        <v>#DIV/0!</v>
      </c>
      <c r="F28" s="88" t="e">
        <f t="shared" si="2"/>
        <v>#DIV/0!</v>
      </c>
    </row>
    <row r="29" spans="1:6" x14ac:dyDescent="0.35">
      <c r="A29" s="48" t="s">
        <v>385</v>
      </c>
      <c r="B29" s="167">
        <v>0</v>
      </c>
      <c r="C29" s="162">
        <f t="shared" si="0"/>
        <v>0</v>
      </c>
      <c r="D29" s="162" t="e">
        <f>B29/INPUT!$B$25</f>
        <v>#DIV/0!</v>
      </c>
      <c r="E29" s="162" t="e">
        <f t="shared" si="1"/>
        <v>#DIV/0!</v>
      </c>
      <c r="F29" s="88" t="e">
        <f t="shared" si="2"/>
        <v>#DIV/0!</v>
      </c>
    </row>
    <row r="30" spans="1:6" ht="15.45" thickBot="1" x14ac:dyDescent="0.4">
      <c r="A30" s="48" t="s">
        <v>386</v>
      </c>
      <c r="B30" s="167">
        <v>0</v>
      </c>
      <c r="C30" s="162">
        <f t="shared" si="0"/>
        <v>0</v>
      </c>
      <c r="D30" s="162" t="e">
        <f>B30/INPUT!$B$25</f>
        <v>#DIV/0!</v>
      </c>
      <c r="E30" s="162" t="e">
        <f t="shared" si="1"/>
        <v>#DIV/0!</v>
      </c>
      <c r="F30" s="164" t="e">
        <f t="shared" si="2"/>
        <v>#DIV/0!</v>
      </c>
    </row>
    <row r="31" spans="1:6" ht="15.45" thickTop="1" x14ac:dyDescent="0.35">
      <c r="A31" s="48" t="s">
        <v>85</v>
      </c>
      <c r="B31" s="168">
        <f>SUM(B25:B30)</f>
        <v>0</v>
      </c>
      <c r="C31" s="166">
        <f>SUM(C25:C30)</f>
        <v>0</v>
      </c>
      <c r="D31" s="166" t="e">
        <f>SUM(D25:D30)</f>
        <v>#DIV/0!</v>
      </c>
      <c r="E31" s="166" t="e">
        <f>SUM(E25:E30)</f>
        <v>#DIV/0!</v>
      </c>
      <c r="F31" s="88" t="e">
        <f t="shared" si="2"/>
        <v>#DIV/0!</v>
      </c>
    </row>
    <row r="32" spans="1:6" x14ac:dyDescent="0.35">
      <c r="B32" s="169"/>
      <c r="D32" s="162" t="s">
        <v>43</v>
      </c>
      <c r="E32" s="162" t="s">
        <v>43</v>
      </c>
    </row>
    <row r="33" spans="1:6" x14ac:dyDescent="0.35">
      <c r="A33" s="48" t="s">
        <v>86</v>
      </c>
      <c r="B33" s="169"/>
      <c r="D33" s="162"/>
      <c r="E33" s="162"/>
    </row>
    <row r="34" spans="1:6" x14ac:dyDescent="0.35">
      <c r="A34" s="48" t="s">
        <v>387</v>
      </c>
      <c r="B34" s="167">
        <v>0</v>
      </c>
      <c r="C34" s="162">
        <f t="shared" ref="C34:C39" si="3">B34/12</f>
        <v>0</v>
      </c>
      <c r="D34" s="162" t="e">
        <f>B34/INPUT!$B$25</f>
        <v>#DIV/0!</v>
      </c>
      <c r="E34" s="162" t="e">
        <f t="shared" ref="E34:E39" si="4">D34/12</f>
        <v>#DIV/0!</v>
      </c>
      <c r="F34" s="88" t="e">
        <f t="shared" ref="F34:F40" si="5">B34/$B$67</f>
        <v>#DIV/0!</v>
      </c>
    </row>
    <row r="35" spans="1:6" x14ac:dyDescent="0.35">
      <c r="A35" s="48" t="s">
        <v>388</v>
      </c>
      <c r="B35" s="167">
        <v>0</v>
      </c>
      <c r="C35" s="162">
        <f t="shared" si="3"/>
        <v>0</v>
      </c>
      <c r="D35" s="162" t="e">
        <f>B35/INPUT!$B$25</f>
        <v>#DIV/0!</v>
      </c>
      <c r="E35" s="162" t="e">
        <f t="shared" si="4"/>
        <v>#DIV/0!</v>
      </c>
      <c r="F35" s="88" t="e">
        <f t="shared" si="5"/>
        <v>#DIV/0!</v>
      </c>
    </row>
    <row r="36" spans="1:6" x14ac:dyDescent="0.35">
      <c r="A36" s="48" t="s">
        <v>389</v>
      </c>
      <c r="B36" s="167">
        <v>0</v>
      </c>
      <c r="C36" s="162">
        <f t="shared" si="3"/>
        <v>0</v>
      </c>
      <c r="D36" s="162" t="e">
        <f>B36/INPUT!$B$25</f>
        <v>#DIV/0!</v>
      </c>
      <c r="E36" s="162" t="e">
        <f t="shared" si="4"/>
        <v>#DIV/0!</v>
      </c>
      <c r="F36" s="88" t="e">
        <f t="shared" si="5"/>
        <v>#DIV/0!</v>
      </c>
    </row>
    <row r="37" spans="1:6" x14ac:dyDescent="0.35">
      <c r="A37" s="48" t="s">
        <v>390</v>
      </c>
      <c r="B37" s="167">
        <v>0</v>
      </c>
      <c r="C37" s="162">
        <f t="shared" si="3"/>
        <v>0</v>
      </c>
      <c r="D37" s="162" t="e">
        <f>B37/INPUT!$B$25</f>
        <v>#DIV/0!</v>
      </c>
      <c r="E37" s="162" t="e">
        <f t="shared" si="4"/>
        <v>#DIV/0!</v>
      </c>
      <c r="F37" s="88" t="e">
        <f t="shared" si="5"/>
        <v>#DIV/0!</v>
      </c>
    </row>
    <row r="38" spans="1:6" x14ac:dyDescent="0.35">
      <c r="A38" s="48" t="s">
        <v>391</v>
      </c>
      <c r="B38" s="167">
        <v>0</v>
      </c>
      <c r="C38" s="162">
        <f t="shared" si="3"/>
        <v>0</v>
      </c>
      <c r="D38" s="162" t="e">
        <f>B38/INPUT!$B$25</f>
        <v>#DIV/0!</v>
      </c>
      <c r="E38" s="162" t="e">
        <f t="shared" si="4"/>
        <v>#DIV/0!</v>
      </c>
      <c r="F38" s="88" t="e">
        <f t="shared" si="5"/>
        <v>#DIV/0!</v>
      </c>
    </row>
    <row r="39" spans="1:6" ht="15.45" thickBot="1" x14ac:dyDescent="0.4">
      <c r="A39" s="48" t="s">
        <v>392</v>
      </c>
      <c r="B39" s="167">
        <v>0</v>
      </c>
      <c r="C39" s="162">
        <f t="shared" si="3"/>
        <v>0</v>
      </c>
      <c r="D39" s="162" t="e">
        <f>B39/INPUT!$B$25</f>
        <v>#DIV/0!</v>
      </c>
      <c r="E39" s="162" t="e">
        <f t="shared" si="4"/>
        <v>#DIV/0!</v>
      </c>
      <c r="F39" s="164" t="e">
        <f t="shared" si="5"/>
        <v>#DIV/0!</v>
      </c>
    </row>
    <row r="40" spans="1:6" ht="15.45" thickTop="1" x14ac:dyDescent="0.35">
      <c r="A40" s="48" t="s">
        <v>87</v>
      </c>
      <c r="B40" s="168">
        <f>SUM(B34:B39)</f>
        <v>0</v>
      </c>
      <c r="C40" s="166">
        <f>SUM(C33:C39)</f>
        <v>0</v>
      </c>
      <c r="D40" s="166" t="e">
        <f>SUM(D33:D39)</f>
        <v>#DIV/0!</v>
      </c>
      <c r="E40" s="166" t="e">
        <f>SUM(E33:E39)</f>
        <v>#DIV/0!</v>
      </c>
      <c r="F40" s="88" t="e">
        <f t="shared" si="5"/>
        <v>#DIV/0!</v>
      </c>
    </row>
    <row r="41" spans="1:6" x14ac:dyDescent="0.35">
      <c r="B41" s="169"/>
      <c r="D41" s="162" t="s">
        <v>43</v>
      </c>
      <c r="E41" s="162" t="s">
        <v>43</v>
      </c>
    </row>
    <row r="42" spans="1:6" x14ac:dyDescent="0.35">
      <c r="A42" s="48" t="s">
        <v>88</v>
      </c>
      <c r="B42" s="169"/>
      <c r="D42" s="162" t="s">
        <v>43</v>
      </c>
      <c r="E42" s="162" t="s">
        <v>43</v>
      </c>
    </row>
    <row r="43" spans="1:6" x14ac:dyDescent="0.35">
      <c r="A43" s="48" t="s">
        <v>393</v>
      </c>
      <c r="B43" s="167">
        <v>0</v>
      </c>
      <c r="C43" s="162">
        <f>B43/12</f>
        <v>0</v>
      </c>
      <c r="D43" s="162" t="e">
        <f>B43/INPUT!$B$25</f>
        <v>#DIV/0!</v>
      </c>
      <c r="E43" s="162" t="e">
        <f>D43/12</f>
        <v>#DIV/0!</v>
      </c>
      <c r="F43" s="88" t="e">
        <f>B43/$B$67</f>
        <v>#DIV/0!</v>
      </c>
    </row>
    <row r="44" spans="1:6" x14ac:dyDescent="0.35">
      <c r="A44" s="48" t="s">
        <v>394</v>
      </c>
      <c r="B44" s="167">
        <v>0</v>
      </c>
      <c r="C44" s="162">
        <f>B44/12</f>
        <v>0</v>
      </c>
      <c r="D44" s="162" t="e">
        <f>B44/INPUT!$B$25</f>
        <v>#DIV/0!</v>
      </c>
      <c r="E44" s="162" t="e">
        <f>D44/12</f>
        <v>#DIV/0!</v>
      </c>
      <c r="F44" s="88" t="e">
        <f>B44/$B$67</f>
        <v>#DIV/0!</v>
      </c>
    </row>
    <row r="45" spans="1:6" x14ac:dyDescent="0.35">
      <c r="A45" s="48" t="s">
        <v>395</v>
      </c>
      <c r="B45" s="167">
        <v>0</v>
      </c>
      <c r="C45" s="162">
        <f>B45/12</f>
        <v>0</v>
      </c>
      <c r="D45" s="162" t="e">
        <f>B45/INPUT!$B$25</f>
        <v>#DIV/0!</v>
      </c>
      <c r="E45" s="162" t="e">
        <f>D45/12</f>
        <v>#DIV/0!</v>
      </c>
      <c r="F45" s="88" t="e">
        <f>B45/$B$67</f>
        <v>#DIV/0!</v>
      </c>
    </row>
    <row r="46" spans="1:6" ht="15.45" thickBot="1" x14ac:dyDescent="0.4">
      <c r="A46" s="48" t="s">
        <v>396</v>
      </c>
      <c r="B46" s="167">
        <v>0</v>
      </c>
      <c r="C46" s="162">
        <f>B46/12</f>
        <v>0</v>
      </c>
      <c r="D46" s="162" t="e">
        <f>B46/INPUT!$B$25</f>
        <v>#DIV/0!</v>
      </c>
      <c r="E46" s="162" t="e">
        <f>D46/12</f>
        <v>#DIV/0!</v>
      </c>
      <c r="F46" s="164" t="e">
        <f>B46/$B$67</f>
        <v>#DIV/0!</v>
      </c>
    </row>
    <row r="47" spans="1:6" ht="15.45" thickTop="1" x14ac:dyDescent="0.35">
      <c r="A47" s="48" t="s">
        <v>89</v>
      </c>
      <c r="B47" s="168">
        <f>SUM(B43:B46)</f>
        <v>0</v>
      </c>
      <c r="C47" s="166">
        <f>SUM(C43:C46)</f>
        <v>0</v>
      </c>
      <c r="D47" s="166" t="e">
        <f>SUM(D43:D46)</f>
        <v>#DIV/0!</v>
      </c>
      <c r="E47" s="166" t="e">
        <f>SUM(E43:E46)</f>
        <v>#DIV/0!</v>
      </c>
      <c r="F47" s="88" t="e">
        <f>B47/$B$67</f>
        <v>#DIV/0!</v>
      </c>
    </row>
    <row r="48" spans="1:6" x14ac:dyDescent="0.35">
      <c r="A48" s="48" t="s">
        <v>430</v>
      </c>
      <c r="B48" s="169"/>
      <c r="D48" s="162" t="s">
        <v>43</v>
      </c>
      <c r="E48" s="162" t="s">
        <v>43</v>
      </c>
    </row>
    <row r="49" spans="1:6" x14ac:dyDescent="0.35">
      <c r="A49" s="48" t="s">
        <v>431</v>
      </c>
      <c r="B49" s="169"/>
      <c r="D49" s="162" t="s">
        <v>43</v>
      </c>
      <c r="E49" s="162" t="s">
        <v>43</v>
      </c>
    </row>
    <row r="50" spans="1:6" ht="18" customHeight="1" thickBot="1" x14ac:dyDescent="0.4">
      <c r="A50" s="48" t="s">
        <v>397</v>
      </c>
      <c r="B50" s="167">
        <v>0</v>
      </c>
      <c r="C50" s="162">
        <f>B50/12</f>
        <v>0</v>
      </c>
      <c r="D50" s="162" t="e">
        <f>B50/INPUT!$B$25</f>
        <v>#DIV/0!</v>
      </c>
      <c r="E50" s="162" t="e">
        <f>D50/12</f>
        <v>#DIV/0!</v>
      </c>
      <c r="F50" s="164" t="e">
        <f>B50/$B$67</f>
        <v>#DIV/0!</v>
      </c>
    </row>
    <row r="51" spans="1:6" ht="15.45" thickTop="1" x14ac:dyDescent="0.35">
      <c r="A51" s="48" t="s">
        <v>90</v>
      </c>
      <c r="B51" s="168">
        <f>SUM(B50)</f>
        <v>0</v>
      </c>
      <c r="C51" s="166">
        <f>SUM(C50)</f>
        <v>0</v>
      </c>
      <c r="D51" s="166" t="e">
        <f>SUM(D50)</f>
        <v>#DIV/0!</v>
      </c>
      <c r="E51" s="166" t="e">
        <f>SUM(E50)</f>
        <v>#DIV/0!</v>
      </c>
      <c r="F51" s="88" t="e">
        <f>B51/$B$67</f>
        <v>#DIV/0!</v>
      </c>
    </row>
    <row r="52" spans="1:6" x14ac:dyDescent="0.35">
      <c r="B52" s="169"/>
      <c r="D52" s="162" t="s">
        <v>43</v>
      </c>
      <c r="E52" s="162" t="s">
        <v>43</v>
      </c>
    </row>
    <row r="53" spans="1:6" x14ac:dyDescent="0.35">
      <c r="A53" s="48" t="s">
        <v>91</v>
      </c>
      <c r="B53" s="169"/>
      <c r="D53" s="162" t="s">
        <v>43</v>
      </c>
      <c r="E53" s="162" t="s">
        <v>43</v>
      </c>
    </row>
    <row r="54" spans="1:6" ht="15.45" thickBot="1" x14ac:dyDescent="0.4">
      <c r="A54" s="48" t="s">
        <v>398</v>
      </c>
      <c r="B54" s="167">
        <v>0</v>
      </c>
      <c r="C54" s="162">
        <f>B54/12</f>
        <v>0</v>
      </c>
      <c r="D54" s="162" t="e">
        <f>B54/INPUT!$B$25</f>
        <v>#DIV/0!</v>
      </c>
      <c r="E54" s="162" t="e">
        <f>D54/12</f>
        <v>#DIV/0!</v>
      </c>
      <c r="F54" s="164" t="e">
        <f>B54/$B$67</f>
        <v>#DIV/0!</v>
      </c>
    </row>
    <row r="55" spans="1:6" ht="15.45" thickTop="1" x14ac:dyDescent="0.35">
      <c r="A55" s="48" t="s">
        <v>92</v>
      </c>
      <c r="B55" s="168">
        <f>SUM(B54:B54)</f>
        <v>0</v>
      </c>
      <c r="C55" s="166">
        <f>SUM(C54:C54)</f>
        <v>0</v>
      </c>
      <c r="D55" s="166" t="e">
        <f>SUM(D54:D54)</f>
        <v>#DIV/0!</v>
      </c>
      <c r="E55" s="166" t="e">
        <f>SUM(E54:E54)</f>
        <v>#DIV/0!</v>
      </c>
      <c r="F55" s="88" t="e">
        <f>B55/$B$67</f>
        <v>#DIV/0!</v>
      </c>
    </row>
    <row r="57" spans="1:6" x14ac:dyDescent="0.35">
      <c r="A57" s="48" t="s">
        <v>93</v>
      </c>
      <c r="B57" s="169"/>
      <c r="D57" s="162" t="s">
        <v>43</v>
      </c>
      <c r="E57" s="162" t="s">
        <v>43</v>
      </c>
    </row>
    <row r="58" spans="1:6" x14ac:dyDescent="0.35">
      <c r="A58" s="48" t="s">
        <v>399</v>
      </c>
      <c r="B58" s="167">
        <v>0</v>
      </c>
      <c r="C58" s="162">
        <f>B58/12</f>
        <v>0</v>
      </c>
      <c r="D58" s="162" t="e">
        <f>B58/INPUT!$B$25</f>
        <v>#DIV/0!</v>
      </c>
      <c r="E58" s="162" t="e">
        <f>D58/12</f>
        <v>#DIV/0!</v>
      </c>
      <c r="F58" s="88" t="e">
        <f>B58/$B$67</f>
        <v>#DIV/0!</v>
      </c>
    </row>
    <row r="59" spans="1:6" ht="15.45" thickBot="1" x14ac:dyDescent="0.4">
      <c r="A59" s="48" t="s">
        <v>193</v>
      </c>
      <c r="B59" s="167">
        <v>0</v>
      </c>
      <c r="C59" s="162">
        <f>B59/12</f>
        <v>0</v>
      </c>
      <c r="D59" s="162" t="e">
        <f>B59/INPUT!$B$25</f>
        <v>#DIV/0!</v>
      </c>
      <c r="E59" s="162" t="e">
        <f>D59/12</f>
        <v>#DIV/0!</v>
      </c>
      <c r="F59" s="164" t="e">
        <f>B59/$B$67</f>
        <v>#DIV/0!</v>
      </c>
    </row>
    <row r="60" spans="1:6" ht="15.45" thickTop="1" x14ac:dyDescent="0.35">
      <c r="A60" s="48" t="s">
        <v>94</v>
      </c>
      <c r="B60" s="168">
        <f>SUM(B58:B59)</f>
        <v>0</v>
      </c>
      <c r="C60" s="166">
        <f>SUM(C58:C59)</f>
        <v>0</v>
      </c>
      <c r="D60" s="166" t="e">
        <f>SUM(D58:D59)</f>
        <v>#DIV/0!</v>
      </c>
      <c r="E60" s="166" t="e">
        <f>SUM(E58:E59)</f>
        <v>#DIV/0!</v>
      </c>
      <c r="F60" s="88" t="e">
        <f>B60/$B$67</f>
        <v>#DIV/0!</v>
      </c>
    </row>
    <row r="62" spans="1:6" ht="15.9" thickBot="1" x14ac:dyDescent="0.45">
      <c r="A62" s="5" t="s">
        <v>95</v>
      </c>
      <c r="B62" s="170">
        <f>B60+B55+B51+B47+B40+B31+B22+B15</f>
        <v>0</v>
      </c>
      <c r="C62" s="171">
        <f>B62/12</f>
        <v>0</v>
      </c>
      <c r="D62" s="171" t="e">
        <f>B62/INPUT!$B$25</f>
        <v>#DIV/0!</v>
      </c>
      <c r="E62" s="171" t="e">
        <f>D62/12</f>
        <v>#DIV/0!</v>
      </c>
      <c r="F62" s="164" t="e">
        <f>B62/$B$67</f>
        <v>#DIV/0!</v>
      </c>
    </row>
    <row r="63" spans="1:6" ht="15.45" thickTop="1" x14ac:dyDescent="0.35">
      <c r="B63" s="172"/>
      <c r="C63" s="173"/>
      <c r="D63" s="173" t="s">
        <v>43</v>
      </c>
      <c r="E63" s="173" t="s">
        <v>43</v>
      </c>
      <c r="F63" s="91"/>
    </row>
    <row r="64" spans="1:6" x14ac:dyDescent="0.35">
      <c r="A64" s="48" t="s">
        <v>400</v>
      </c>
      <c r="B64" s="174">
        <v>0</v>
      </c>
      <c r="C64" s="173">
        <f>B64/12</f>
        <v>0</v>
      </c>
      <c r="D64" s="173" t="e">
        <f>B64/INPUT!$B$25</f>
        <v>#DIV/0!</v>
      </c>
      <c r="E64" s="173" t="e">
        <f>D64/12</f>
        <v>#DIV/0!</v>
      </c>
      <c r="F64" s="88" t="e">
        <f>B64/$B$67</f>
        <v>#DIV/0!</v>
      </c>
    </row>
    <row r="65" spans="1:6" x14ac:dyDescent="0.35">
      <c r="A65" s="48" t="s">
        <v>401</v>
      </c>
      <c r="B65" s="175">
        <v>0</v>
      </c>
      <c r="C65" s="176">
        <f>B65/12</f>
        <v>0</v>
      </c>
      <c r="D65" s="176" t="e">
        <f>B65/INPUT!$B$25</f>
        <v>#DIV/0!</v>
      </c>
      <c r="E65" s="176" t="e">
        <f>D65/12</f>
        <v>#DIV/0!</v>
      </c>
      <c r="F65" s="177" t="e">
        <f>B65/$B$67</f>
        <v>#DIV/0!</v>
      </c>
    </row>
    <row r="66" spans="1:6" x14ac:dyDescent="0.35">
      <c r="B66" s="178"/>
      <c r="C66" s="173"/>
      <c r="D66" s="173" t="s">
        <v>43</v>
      </c>
      <c r="E66" s="173" t="s">
        <v>43</v>
      </c>
      <c r="F66" s="91"/>
    </row>
    <row r="67" spans="1:6" ht="15.9" thickBot="1" x14ac:dyDescent="0.45">
      <c r="A67" s="5" t="s">
        <v>217</v>
      </c>
      <c r="B67" s="179">
        <f>B65+B64+B62</f>
        <v>0</v>
      </c>
      <c r="C67" s="179">
        <f>C65+C64+C62</f>
        <v>0</v>
      </c>
      <c r="D67" s="179" t="e">
        <f>D65+D64+D62</f>
        <v>#DIV/0!</v>
      </c>
      <c r="E67" s="179" t="e">
        <f>E65+E64+E62</f>
        <v>#DIV/0!</v>
      </c>
      <c r="F67" s="164" t="e">
        <f>B67/$B$67</f>
        <v>#DIV/0!</v>
      </c>
    </row>
    <row r="68" spans="1:6" ht="15.45" thickTop="1" x14ac:dyDescent="0.35">
      <c r="B68" s="77"/>
      <c r="D68" s="162"/>
      <c r="E68" s="162"/>
    </row>
    <row r="69" spans="1:6" x14ac:dyDescent="0.35">
      <c r="B69" s="77"/>
      <c r="D69" s="162"/>
      <c r="E69" s="162"/>
    </row>
  </sheetData>
  <phoneticPr fontId="2" type="noConversion"/>
  <hyperlinks>
    <hyperlink ref="A4" location="INPUT!A1" display="(back to menu)" xr:uid="{00000000-0004-0000-0300-000000000000}"/>
  </hyperlinks>
  <printOptions horizontalCentered="1" verticalCentered="1"/>
  <pageMargins left="0.75" right="0.75" top="1" bottom="1" header="0.5" footer="0.5"/>
  <pageSetup scale="46" orientation="landscape" r:id="rId1"/>
  <headerFooter>
    <oddHeader>&amp;C&amp;"Verdana,Bold"&amp;11 2024 GCAHT Affordable Housing NOFA
Project Proforma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58"/>
  <sheetViews>
    <sheetView zoomScale="80" zoomScaleNormal="80" workbookViewId="0">
      <selection activeCell="B2" sqref="B2"/>
    </sheetView>
  </sheetViews>
  <sheetFormatPr defaultColWidth="7.125" defaultRowHeight="15" x14ac:dyDescent="0.35"/>
  <cols>
    <col min="1" max="1" width="52.6875" style="48" customWidth="1"/>
    <col min="2" max="2" width="12.4375" style="48" customWidth="1"/>
    <col min="3" max="10" width="10.6875" style="48" customWidth="1"/>
    <col min="11" max="17" width="11.6875" style="48" customWidth="1"/>
    <col min="18" max="16384" width="7.125" style="48"/>
  </cols>
  <sheetData>
    <row r="1" spans="1:17" ht="15.45" x14ac:dyDescent="0.4">
      <c r="A1" s="149" t="s">
        <v>234</v>
      </c>
      <c r="B1" s="44"/>
      <c r="C1" s="44"/>
      <c r="D1" s="44"/>
      <c r="E1" s="44"/>
      <c r="F1" s="44" t="s">
        <v>43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45" x14ac:dyDescent="0.4">
      <c r="A2" s="149" t="s">
        <v>437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35">
      <c r="A3" s="78" t="s">
        <v>178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.45" x14ac:dyDescent="0.4">
      <c r="A5" s="80" t="s">
        <v>37</v>
      </c>
      <c r="B5" s="96" t="str">
        <f>INPUT!B1</f>
        <v xml:space="preserve"> 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5.45" x14ac:dyDescent="0.4">
      <c r="A6" s="80" t="s">
        <v>96</v>
      </c>
      <c r="B6" s="96" t="e">
        <f>INPUT!#REF!</f>
        <v>#REF!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5.45" x14ac:dyDescent="0.4">
      <c r="A7" s="80" t="s">
        <v>51</v>
      </c>
      <c r="B7" s="96" t="str">
        <f>INPUT!B2</f>
        <v xml:space="preserve"> 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97">
        <f ca="1">NOW()</f>
        <v>45323.641110300923</v>
      </c>
    </row>
    <row r="8" spans="1:17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x14ac:dyDescent="0.35">
      <c r="A9" s="83" t="s">
        <v>432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5.45" x14ac:dyDescent="0.4">
      <c r="A10" s="5" t="s">
        <v>97</v>
      </c>
      <c r="B10" s="181"/>
      <c r="O10" s="76" t="s">
        <v>53</v>
      </c>
      <c r="P10" s="76" t="s">
        <v>98</v>
      </c>
      <c r="Q10" s="76" t="s">
        <v>55</v>
      </c>
    </row>
    <row r="11" spans="1:17" ht="15.45" x14ac:dyDescent="0.4">
      <c r="A11" s="48" t="s">
        <v>99</v>
      </c>
      <c r="B11" s="181">
        <f>INPUT!$B$31</f>
        <v>2.5000000000000001E-2</v>
      </c>
      <c r="D11" s="48" t="s">
        <v>100</v>
      </c>
      <c r="F11" s="48" t="e">
        <f>INPUT!$B$38</f>
        <v>#DIV/0!</v>
      </c>
      <c r="H11" s="54" t="s">
        <v>338</v>
      </c>
      <c r="K11" s="181">
        <f>INPUT!$B$48</f>
        <v>0.03</v>
      </c>
      <c r="M11" s="5" t="s">
        <v>101</v>
      </c>
      <c r="N11" s="5"/>
      <c r="O11" s="182">
        <f>INPUT!B44</f>
        <v>0</v>
      </c>
      <c r="P11" s="182" t="e">
        <f>O11/INPUT!$B25</f>
        <v>#DIV/0!</v>
      </c>
      <c r="Q11" s="183" t="e">
        <f>SUM(Q12:Q16)</f>
        <v>#DIV/0!</v>
      </c>
    </row>
    <row r="12" spans="1:17" x14ac:dyDescent="0.35">
      <c r="A12" s="48" t="s">
        <v>102</v>
      </c>
      <c r="B12" s="181">
        <f>INPUT!$B$35</f>
        <v>0.03</v>
      </c>
      <c r="D12" s="48" t="s">
        <v>404</v>
      </c>
      <c r="F12" s="181">
        <f>INPUT!$B$40</f>
        <v>0</v>
      </c>
      <c r="H12" s="54" t="s">
        <v>103</v>
      </c>
      <c r="K12" s="181">
        <f>INPUT!$B$50</f>
        <v>0</v>
      </c>
      <c r="M12" s="48" t="s">
        <v>104</v>
      </c>
      <c r="O12" s="77">
        <f>PV(K12/12,K13*12,-C37/12)</f>
        <v>0</v>
      </c>
      <c r="P12" s="77" t="e">
        <f>O12/INPUT!B25</f>
        <v>#DIV/0!</v>
      </c>
      <c r="Q12" s="88" t="e">
        <f>O12/O11</f>
        <v>#DIV/0!</v>
      </c>
    </row>
    <row r="13" spans="1:17" x14ac:dyDescent="0.35">
      <c r="A13" s="48" t="s">
        <v>105</v>
      </c>
      <c r="B13" s="181">
        <f>INPUT!$B$39</f>
        <v>3.5000000000000003E-2</v>
      </c>
      <c r="D13" s="48" t="s">
        <v>336</v>
      </c>
      <c r="F13" s="300">
        <f>INPUT!$B$41</f>
        <v>0</v>
      </c>
      <c r="H13" s="54" t="s">
        <v>106</v>
      </c>
      <c r="K13" s="48">
        <f>INPUT!$B$51</f>
        <v>0</v>
      </c>
      <c r="M13" s="48" t="str">
        <f>INPUT!A54</f>
        <v>Other</v>
      </c>
      <c r="O13" s="77">
        <f>INPUT!$B54</f>
        <v>0</v>
      </c>
      <c r="P13" s="77" t="e">
        <f>O13/INPUT!B25</f>
        <v>#DIV/0!</v>
      </c>
      <c r="Q13" s="88" t="e">
        <f>O13/O11</f>
        <v>#DIV/0!</v>
      </c>
    </row>
    <row r="14" spans="1:17" x14ac:dyDescent="0.35">
      <c r="A14" s="48" t="s">
        <v>107</v>
      </c>
      <c r="B14" s="181">
        <f>INPUT!$B$27</f>
        <v>0.05</v>
      </c>
      <c r="D14" s="48" t="s">
        <v>108</v>
      </c>
      <c r="F14" s="48">
        <f>INPUT!$B$45</f>
        <v>0</v>
      </c>
      <c r="H14" s="54" t="s">
        <v>109</v>
      </c>
      <c r="K14" s="51" t="str">
        <f>INPUT!$B$52</f>
        <v>AMORTIZED</v>
      </c>
      <c r="M14" s="48" t="s">
        <v>192</v>
      </c>
      <c r="O14" s="77" t="e">
        <f>INPUT!B55</f>
        <v>#VALUE!</v>
      </c>
      <c r="P14" s="77" t="e">
        <f>O14/INPUT!B25</f>
        <v>#VALUE!</v>
      </c>
      <c r="Q14" s="88" t="e">
        <f>O14/O11</f>
        <v>#VALUE!</v>
      </c>
    </row>
    <row r="15" spans="1:17" x14ac:dyDescent="0.35">
      <c r="A15" s="48" t="s">
        <v>110</v>
      </c>
      <c r="B15" s="48">
        <f>INPUT!$B$25</f>
        <v>0</v>
      </c>
      <c r="D15" s="48" t="s">
        <v>111</v>
      </c>
      <c r="F15" s="48">
        <f>INPUT!B34</f>
        <v>0</v>
      </c>
      <c r="H15" s="54" t="s">
        <v>112</v>
      </c>
      <c r="K15" s="184">
        <f>INPUT!$B$53</f>
        <v>1.1499999999999999</v>
      </c>
      <c r="L15" s="48" t="s">
        <v>43</v>
      </c>
      <c r="M15" s="48" t="s">
        <v>421</v>
      </c>
      <c r="O15" s="77">
        <f>INPUT!B56</f>
        <v>0</v>
      </c>
      <c r="P15" s="77" t="e">
        <f>O15/INPUT!B25</f>
        <v>#DIV/0!</v>
      </c>
      <c r="Q15" s="88" t="e">
        <f>O15/O11</f>
        <v>#DIV/0!</v>
      </c>
    </row>
    <row r="16" spans="1:17" x14ac:dyDescent="0.35">
      <c r="D16" s="48" t="s">
        <v>113</v>
      </c>
      <c r="F16" s="88">
        <v>0.02</v>
      </c>
      <c r="H16" s="48" t="s">
        <v>403</v>
      </c>
      <c r="K16" s="77">
        <f>SUM(C33:Q33)*-1</f>
        <v>0</v>
      </c>
      <c r="M16" s="48" t="s">
        <v>418</v>
      </c>
      <c r="O16" s="77" t="e">
        <f>O11-O12-O13-O14-O15</f>
        <v>#VALUE!</v>
      </c>
      <c r="P16" s="77" t="e">
        <f>O16/INPUT!B25</f>
        <v>#VALUE!</v>
      </c>
      <c r="Q16" s="88" t="e">
        <f>O16/O11</f>
        <v>#VALUE!</v>
      </c>
    </row>
    <row r="18" spans="1:256" x14ac:dyDescent="0.35">
      <c r="A18" s="185" t="s">
        <v>43</v>
      </c>
      <c r="B18" s="185"/>
      <c r="C18" s="48" t="s">
        <v>43</v>
      </c>
    </row>
    <row r="19" spans="1:256" ht="15.45" x14ac:dyDescent="0.4">
      <c r="A19" s="76" t="s">
        <v>43</v>
      </c>
      <c r="B19" s="76"/>
      <c r="C19" s="186" t="s">
        <v>114</v>
      </c>
      <c r="D19" s="186" t="s">
        <v>115</v>
      </c>
      <c r="E19" s="186" t="s">
        <v>116</v>
      </c>
      <c r="F19" s="186" t="s">
        <v>117</v>
      </c>
      <c r="G19" s="186" t="s">
        <v>118</v>
      </c>
      <c r="H19" s="186" t="s">
        <v>119</v>
      </c>
      <c r="I19" s="186" t="s">
        <v>120</v>
      </c>
      <c r="J19" s="186" t="s">
        <v>121</v>
      </c>
      <c r="K19" s="186" t="s">
        <v>122</v>
      </c>
      <c r="L19" s="186" t="s">
        <v>123</v>
      </c>
      <c r="M19" s="186" t="s">
        <v>124</v>
      </c>
      <c r="N19" s="187" t="s">
        <v>125</v>
      </c>
      <c r="O19" s="187" t="s">
        <v>126</v>
      </c>
      <c r="P19" s="187" t="s">
        <v>127</v>
      </c>
      <c r="Q19" s="76" t="s">
        <v>128</v>
      </c>
    </row>
    <row r="20" spans="1:256" x14ac:dyDescent="0.3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256" x14ac:dyDescent="0.35">
      <c r="A21" s="48" t="s">
        <v>129</v>
      </c>
      <c r="B21" s="75"/>
      <c r="C21" s="75">
        <f>INPUT!$B$30</f>
        <v>0</v>
      </c>
      <c r="D21" s="75">
        <f t="shared" ref="D21:Q21" si="0">C21*$B11+C21</f>
        <v>0</v>
      </c>
      <c r="E21" s="75">
        <f t="shared" si="0"/>
        <v>0</v>
      </c>
      <c r="F21" s="75">
        <f t="shared" si="0"/>
        <v>0</v>
      </c>
      <c r="G21" s="75">
        <f t="shared" si="0"/>
        <v>0</v>
      </c>
      <c r="H21" s="75">
        <f t="shared" si="0"/>
        <v>0</v>
      </c>
      <c r="I21" s="75">
        <f t="shared" si="0"/>
        <v>0</v>
      </c>
      <c r="J21" s="75">
        <f t="shared" si="0"/>
        <v>0</v>
      </c>
      <c r="K21" s="75">
        <f t="shared" si="0"/>
        <v>0</v>
      </c>
      <c r="L21" s="75">
        <f t="shared" si="0"/>
        <v>0</v>
      </c>
      <c r="M21" s="75">
        <f t="shared" si="0"/>
        <v>0</v>
      </c>
      <c r="N21" s="75">
        <f t="shared" si="0"/>
        <v>0</v>
      </c>
      <c r="O21" s="75">
        <f t="shared" si="0"/>
        <v>0</v>
      </c>
      <c r="P21" s="75">
        <f t="shared" si="0"/>
        <v>0</v>
      </c>
      <c r="Q21" s="75">
        <f t="shared" si="0"/>
        <v>0</v>
      </c>
    </row>
    <row r="22" spans="1:256" x14ac:dyDescent="0.35">
      <c r="A22" s="48" t="s">
        <v>191</v>
      </c>
      <c r="B22" s="75"/>
      <c r="C22" s="75">
        <f>RENT!F66</f>
        <v>0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256" x14ac:dyDescent="0.35">
      <c r="A23" s="77" t="s">
        <v>222</v>
      </c>
      <c r="B23" s="77"/>
      <c r="C23" s="77">
        <f>INPUT!$B$32</f>
        <v>0</v>
      </c>
      <c r="D23" s="77">
        <f t="shared" ref="D23:Q23" si="1">C23*0.03+C23</f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0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0</v>
      </c>
    </row>
    <row r="24" spans="1:256" x14ac:dyDescent="0.35">
      <c r="A24" s="77" t="s">
        <v>130</v>
      </c>
      <c r="B24" s="77"/>
      <c r="C24" s="188">
        <f>F15</f>
        <v>0</v>
      </c>
      <c r="D24" s="188">
        <f t="shared" ref="D24:Q24" si="2">C24*0.03+C24</f>
        <v>0</v>
      </c>
      <c r="E24" s="188">
        <f t="shared" si="2"/>
        <v>0</v>
      </c>
      <c r="F24" s="188">
        <f t="shared" si="2"/>
        <v>0</v>
      </c>
      <c r="G24" s="188">
        <f t="shared" si="2"/>
        <v>0</v>
      </c>
      <c r="H24" s="188">
        <f t="shared" si="2"/>
        <v>0</v>
      </c>
      <c r="I24" s="188">
        <f t="shared" si="2"/>
        <v>0</v>
      </c>
      <c r="J24" s="188">
        <f t="shared" si="2"/>
        <v>0</v>
      </c>
      <c r="K24" s="188">
        <f t="shared" si="2"/>
        <v>0</v>
      </c>
      <c r="L24" s="188">
        <f t="shared" si="2"/>
        <v>0</v>
      </c>
      <c r="M24" s="188">
        <f t="shared" si="2"/>
        <v>0</v>
      </c>
      <c r="N24" s="188">
        <f t="shared" si="2"/>
        <v>0</v>
      </c>
      <c r="O24" s="188">
        <f t="shared" si="2"/>
        <v>0</v>
      </c>
      <c r="P24" s="188">
        <f t="shared" si="2"/>
        <v>0</v>
      </c>
      <c r="Q24" s="188">
        <f t="shared" si="2"/>
        <v>0</v>
      </c>
    </row>
    <row r="25" spans="1:256" x14ac:dyDescent="0.35">
      <c r="A25" s="17" t="s">
        <v>131</v>
      </c>
      <c r="B25" s="17"/>
      <c r="C25" s="189">
        <f t="shared" ref="C25:Q25" si="3">SUM(C21:C24)</f>
        <v>0</v>
      </c>
      <c r="D25" s="189">
        <f t="shared" si="3"/>
        <v>0</v>
      </c>
      <c r="E25" s="189">
        <f t="shared" si="3"/>
        <v>0</v>
      </c>
      <c r="F25" s="189">
        <f t="shared" si="3"/>
        <v>0</v>
      </c>
      <c r="G25" s="189">
        <f t="shared" si="3"/>
        <v>0</v>
      </c>
      <c r="H25" s="189">
        <f t="shared" si="3"/>
        <v>0</v>
      </c>
      <c r="I25" s="189">
        <f t="shared" si="3"/>
        <v>0</v>
      </c>
      <c r="J25" s="189">
        <f t="shared" si="3"/>
        <v>0</v>
      </c>
      <c r="K25" s="189">
        <f t="shared" si="3"/>
        <v>0</v>
      </c>
      <c r="L25" s="189">
        <f t="shared" si="3"/>
        <v>0</v>
      </c>
      <c r="M25" s="189">
        <f t="shared" si="3"/>
        <v>0</v>
      </c>
      <c r="N25" s="189">
        <f t="shared" si="3"/>
        <v>0</v>
      </c>
      <c r="O25" s="189">
        <f t="shared" si="3"/>
        <v>0</v>
      </c>
      <c r="P25" s="189">
        <f t="shared" si="3"/>
        <v>0</v>
      </c>
      <c r="Q25" s="189">
        <f t="shared" si="3"/>
        <v>0</v>
      </c>
    </row>
    <row r="26" spans="1:256" x14ac:dyDescent="0.35">
      <c r="A26" s="48" t="s">
        <v>433</v>
      </c>
    </row>
    <row r="27" spans="1:256" x14ac:dyDescent="0.35">
      <c r="A27" s="77" t="s">
        <v>132</v>
      </c>
      <c r="B27" s="77"/>
      <c r="C27" s="188">
        <f t="shared" ref="C27:Q27" si="4">-C25*$B14</f>
        <v>0</v>
      </c>
      <c r="D27" s="188">
        <f t="shared" si="4"/>
        <v>0</v>
      </c>
      <c r="E27" s="188">
        <f t="shared" si="4"/>
        <v>0</v>
      </c>
      <c r="F27" s="188">
        <f t="shared" si="4"/>
        <v>0</v>
      </c>
      <c r="G27" s="188">
        <f t="shared" si="4"/>
        <v>0</v>
      </c>
      <c r="H27" s="188">
        <f t="shared" si="4"/>
        <v>0</v>
      </c>
      <c r="I27" s="188">
        <f t="shared" si="4"/>
        <v>0</v>
      </c>
      <c r="J27" s="188">
        <f t="shared" si="4"/>
        <v>0</v>
      </c>
      <c r="K27" s="188">
        <f t="shared" si="4"/>
        <v>0</v>
      </c>
      <c r="L27" s="188">
        <f t="shared" si="4"/>
        <v>0</v>
      </c>
      <c r="M27" s="188">
        <f t="shared" si="4"/>
        <v>0</v>
      </c>
      <c r="N27" s="188">
        <f t="shared" si="4"/>
        <v>0</v>
      </c>
      <c r="O27" s="188">
        <f t="shared" si="4"/>
        <v>0</v>
      </c>
      <c r="P27" s="188">
        <f t="shared" si="4"/>
        <v>0</v>
      </c>
      <c r="Q27" s="188">
        <f t="shared" si="4"/>
        <v>0</v>
      </c>
    </row>
    <row r="28" spans="1:256" x14ac:dyDescent="0.35">
      <c r="A28" s="190" t="s">
        <v>133</v>
      </c>
      <c r="B28" s="190"/>
      <c r="C28" s="189">
        <f t="shared" ref="C28:Q28" si="5">C25+C27</f>
        <v>0</v>
      </c>
      <c r="D28" s="189">
        <f t="shared" si="5"/>
        <v>0</v>
      </c>
      <c r="E28" s="189">
        <f t="shared" si="5"/>
        <v>0</v>
      </c>
      <c r="F28" s="189">
        <f t="shared" si="5"/>
        <v>0</v>
      </c>
      <c r="G28" s="189">
        <f t="shared" si="5"/>
        <v>0</v>
      </c>
      <c r="H28" s="189">
        <f t="shared" si="5"/>
        <v>0</v>
      </c>
      <c r="I28" s="189">
        <f t="shared" si="5"/>
        <v>0</v>
      </c>
      <c r="J28" s="189">
        <f t="shared" si="5"/>
        <v>0</v>
      </c>
      <c r="K28" s="189">
        <f t="shared" si="5"/>
        <v>0</v>
      </c>
      <c r="L28" s="189">
        <f t="shared" si="5"/>
        <v>0</v>
      </c>
      <c r="M28" s="189">
        <f t="shared" si="5"/>
        <v>0</v>
      </c>
      <c r="N28" s="189">
        <f t="shared" si="5"/>
        <v>0</v>
      </c>
      <c r="O28" s="189">
        <f t="shared" si="5"/>
        <v>0</v>
      </c>
      <c r="P28" s="189">
        <f t="shared" si="5"/>
        <v>0</v>
      </c>
      <c r="Q28" s="189">
        <f t="shared" si="5"/>
        <v>0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30" spans="1:256" x14ac:dyDescent="0.35">
      <c r="A30" s="48" t="s">
        <v>134</v>
      </c>
      <c r="C30" s="77">
        <f>-(+OPEREXP!$B$62)</f>
        <v>0</v>
      </c>
      <c r="D30" s="77">
        <f t="shared" ref="D30:Q30" si="6">C30*$B13+C30</f>
        <v>0</v>
      </c>
      <c r="E30" s="77">
        <f t="shared" si="6"/>
        <v>0</v>
      </c>
      <c r="F30" s="77">
        <f t="shared" si="6"/>
        <v>0</v>
      </c>
      <c r="G30" s="77">
        <f t="shared" si="6"/>
        <v>0</v>
      </c>
      <c r="H30" s="77">
        <f t="shared" si="6"/>
        <v>0</v>
      </c>
      <c r="I30" s="77">
        <f t="shared" si="6"/>
        <v>0</v>
      </c>
      <c r="J30" s="77">
        <f t="shared" si="6"/>
        <v>0</v>
      </c>
      <c r="K30" s="77">
        <f t="shared" si="6"/>
        <v>0</v>
      </c>
      <c r="L30" s="77">
        <f t="shared" si="6"/>
        <v>0</v>
      </c>
      <c r="M30" s="77">
        <f t="shared" si="6"/>
        <v>0</v>
      </c>
      <c r="N30" s="77">
        <f t="shared" si="6"/>
        <v>0</v>
      </c>
      <c r="O30" s="77">
        <f t="shared" si="6"/>
        <v>0</v>
      </c>
      <c r="P30" s="77">
        <f t="shared" si="6"/>
        <v>0</v>
      </c>
      <c r="Q30" s="77">
        <f t="shared" si="6"/>
        <v>0</v>
      </c>
    </row>
    <row r="31" spans="1:256" x14ac:dyDescent="0.35">
      <c r="A31" s="48" t="s">
        <v>135</v>
      </c>
      <c r="C31" s="113">
        <f>-(+OPEREXP!$B$64)</f>
        <v>0</v>
      </c>
      <c r="D31" s="77">
        <f t="shared" ref="D31:Q31" si="7">C31*$F16+C31</f>
        <v>0</v>
      </c>
      <c r="E31" s="77">
        <f t="shared" si="7"/>
        <v>0</v>
      </c>
      <c r="F31" s="77">
        <f t="shared" si="7"/>
        <v>0</v>
      </c>
      <c r="G31" s="77">
        <f t="shared" si="7"/>
        <v>0</v>
      </c>
      <c r="H31" s="77">
        <f t="shared" si="7"/>
        <v>0</v>
      </c>
      <c r="I31" s="77">
        <f t="shared" si="7"/>
        <v>0</v>
      </c>
      <c r="J31" s="77">
        <f t="shared" si="7"/>
        <v>0</v>
      </c>
      <c r="K31" s="77">
        <f t="shared" si="7"/>
        <v>0</v>
      </c>
      <c r="L31" s="77">
        <f t="shared" si="7"/>
        <v>0</v>
      </c>
      <c r="M31" s="77">
        <f t="shared" si="7"/>
        <v>0</v>
      </c>
      <c r="N31" s="77">
        <f t="shared" si="7"/>
        <v>0</v>
      </c>
      <c r="O31" s="77">
        <f t="shared" si="7"/>
        <v>0</v>
      </c>
      <c r="P31" s="77">
        <f t="shared" si="7"/>
        <v>0</v>
      </c>
      <c r="Q31" s="77">
        <f t="shared" si="7"/>
        <v>0</v>
      </c>
    </row>
    <row r="32" spans="1:256" x14ac:dyDescent="0.35">
      <c r="A32" s="48" t="s">
        <v>335</v>
      </c>
      <c r="C32" s="113">
        <f>-OPEREXP!B65</f>
        <v>0</v>
      </c>
      <c r="D32" s="77">
        <f>C32*$B$13+C32</f>
        <v>0</v>
      </c>
      <c r="E32" s="77">
        <f t="shared" ref="E32:Q32" si="8">D32*$B$13+D32</f>
        <v>0</v>
      </c>
      <c r="F32" s="77">
        <f t="shared" si="8"/>
        <v>0</v>
      </c>
      <c r="G32" s="77">
        <f t="shared" si="8"/>
        <v>0</v>
      </c>
      <c r="H32" s="77">
        <f t="shared" si="8"/>
        <v>0</v>
      </c>
      <c r="I32" s="77">
        <f t="shared" si="8"/>
        <v>0</v>
      </c>
      <c r="J32" s="77">
        <f t="shared" si="8"/>
        <v>0</v>
      </c>
      <c r="K32" s="77">
        <f t="shared" si="8"/>
        <v>0</v>
      </c>
      <c r="L32" s="77">
        <f t="shared" si="8"/>
        <v>0</v>
      </c>
      <c r="M32" s="77">
        <f t="shared" si="8"/>
        <v>0</v>
      </c>
      <c r="N32" s="77">
        <f t="shared" si="8"/>
        <v>0</v>
      </c>
      <c r="O32" s="77">
        <f t="shared" si="8"/>
        <v>0</v>
      </c>
      <c r="P32" s="77">
        <f t="shared" si="8"/>
        <v>0</v>
      </c>
      <c r="Q32" s="77">
        <f t="shared" si="8"/>
        <v>0</v>
      </c>
    </row>
    <row r="33" spans="1:17" x14ac:dyDescent="0.35">
      <c r="A33" s="48" t="s">
        <v>136</v>
      </c>
      <c r="C33" s="77">
        <v>0</v>
      </c>
      <c r="D33" s="77">
        <f t="shared" ref="D33:Q33" si="9">-(0.03*D28)</f>
        <v>0</v>
      </c>
      <c r="E33" s="77">
        <f t="shared" si="9"/>
        <v>0</v>
      </c>
      <c r="F33" s="77">
        <f t="shared" si="9"/>
        <v>0</v>
      </c>
      <c r="G33" s="77">
        <f t="shared" si="9"/>
        <v>0</v>
      </c>
      <c r="H33" s="77">
        <f t="shared" si="9"/>
        <v>0</v>
      </c>
      <c r="I33" s="77">
        <f t="shared" si="9"/>
        <v>0</v>
      </c>
      <c r="J33" s="77">
        <f t="shared" si="9"/>
        <v>0</v>
      </c>
      <c r="K33" s="77">
        <f t="shared" si="9"/>
        <v>0</v>
      </c>
      <c r="L33" s="77">
        <f t="shared" si="9"/>
        <v>0</v>
      </c>
      <c r="M33" s="77">
        <f t="shared" si="9"/>
        <v>0</v>
      </c>
      <c r="N33" s="77">
        <f t="shared" si="9"/>
        <v>0</v>
      </c>
      <c r="O33" s="77">
        <f t="shared" si="9"/>
        <v>0</v>
      </c>
      <c r="P33" s="77">
        <f t="shared" si="9"/>
        <v>0</v>
      </c>
      <c r="Q33" s="77">
        <f t="shared" si="9"/>
        <v>0</v>
      </c>
    </row>
    <row r="34" spans="1:17" x14ac:dyDescent="0.35">
      <c r="A34" s="48" t="s">
        <v>137</v>
      </c>
      <c r="C34" s="77">
        <f>-$F$13*$B$15</f>
        <v>0</v>
      </c>
      <c r="D34" s="77">
        <f t="shared" ref="D34:Q34" si="10">-$F$13*$B$15</f>
        <v>0</v>
      </c>
      <c r="E34" s="77">
        <f t="shared" si="10"/>
        <v>0</v>
      </c>
      <c r="F34" s="77">
        <f t="shared" si="10"/>
        <v>0</v>
      </c>
      <c r="G34" s="77">
        <f t="shared" si="10"/>
        <v>0</v>
      </c>
      <c r="H34" s="77">
        <f t="shared" si="10"/>
        <v>0</v>
      </c>
      <c r="I34" s="77">
        <f t="shared" si="10"/>
        <v>0</v>
      </c>
      <c r="J34" s="77">
        <f t="shared" si="10"/>
        <v>0</v>
      </c>
      <c r="K34" s="77">
        <f t="shared" si="10"/>
        <v>0</v>
      </c>
      <c r="L34" s="77">
        <f t="shared" si="10"/>
        <v>0</v>
      </c>
      <c r="M34" s="77">
        <f t="shared" si="10"/>
        <v>0</v>
      </c>
      <c r="N34" s="77">
        <f t="shared" si="10"/>
        <v>0</v>
      </c>
      <c r="O34" s="77">
        <f t="shared" si="10"/>
        <v>0</v>
      </c>
      <c r="P34" s="77">
        <f t="shared" si="10"/>
        <v>0</v>
      </c>
      <c r="Q34" s="77">
        <f t="shared" si="10"/>
        <v>0</v>
      </c>
    </row>
    <row r="35" spans="1:17" x14ac:dyDescent="0.35">
      <c r="A35" s="17" t="s">
        <v>238</v>
      </c>
      <c r="B35" s="191"/>
      <c r="C35" s="189">
        <f t="shared" ref="C35:Q35" si="11">C28+SUM(C30:C34)</f>
        <v>0</v>
      </c>
      <c r="D35" s="189">
        <f t="shared" si="11"/>
        <v>0</v>
      </c>
      <c r="E35" s="189">
        <f t="shared" si="11"/>
        <v>0</v>
      </c>
      <c r="F35" s="189">
        <f t="shared" si="11"/>
        <v>0</v>
      </c>
      <c r="G35" s="189">
        <f t="shared" si="11"/>
        <v>0</v>
      </c>
      <c r="H35" s="189">
        <f t="shared" si="11"/>
        <v>0</v>
      </c>
      <c r="I35" s="189">
        <f t="shared" si="11"/>
        <v>0</v>
      </c>
      <c r="J35" s="189">
        <f t="shared" si="11"/>
        <v>0</v>
      </c>
      <c r="K35" s="189">
        <f t="shared" si="11"/>
        <v>0</v>
      </c>
      <c r="L35" s="189">
        <f t="shared" si="11"/>
        <v>0</v>
      </c>
      <c r="M35" s="189">
        <f t="shared" si="11"/>
        <v>0</v>
      </c>
      <c r="N35" s="189">
        <f t="shared" si="11"/>
        <v>0</v>
      </c>
      <c r="O35" s="189">
        <f t="shared" si="11"/>
        <v>0</v>
      </c>
      <c r="P35" s="189">
        <f t="shared" si="11"/>
        <v>0</v>
      </c>
      <c r="Q35" s="189">
        <f t="shared" si="11"/>
        <v>0</v>
      </c>
    </row>
    <row r="36" spans="1:17" x14ac:dyDescent="0.35">
      <c r="B36" s="75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35">
      <c r="A37" s="48" t="s">
        <v>139</v>
      </c>
      <c r="C37" s="75">
        <f>C35/K15</f>
        <v>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x14ac:dyDescent="0.35">
      <c r="A38" s="48" t="s">
        <v>140</v>
      </c>
      <c r="C38" s="188">
        <f>C35/+INPUT!$B53</f>
        <v>0</v>
      </c>
      <c r="D38" s="188">
        <f t="shared" ref="D38:Q38" si="12">C38</f>
        <v>0</v>
      </c>
      <c r="E38" s="188">
        <f t="shared" si="12"/>
        <v>0</v>
      </c>
      <c r="F38" s="188">
        <f t="shared" si="12"/>
        <v>0</v>
      </c>
      <c r="G38" s="188">
        <f t="shared" si="12"/>
        <v>0</v>
      </c>
      <c r="H38" s="188">
        <f t="shared" si="12"/>
        <v>0</v>
      </c>
      <c r="I38" s="188">
        <f t="shared" si="12"/>
        <v>0</v>
      </c>
      <c r="J38" s="188">
        <f t="shared" si="12"/>
        <v>0</v>
      </c>
      <c r="K38" s="188">
        <f t="shared" si="12"/>
        <v>0</v>
      </c>
      <c r="L38" s="188">
        <f t="shared" si="12"/>
        <v>0</v>
      </c>
      <c r="M38" s="188">
        <f t="shared" si="12"/>
        <v>0</v>
      </c>
      <c r="N38" s="188">
        <f t="shared" si="12"/>
        <v>0</v>
      </c>
      <c r="O38" s="188">
        <f t="shared" si="12"/>
        <v>0</v>
      </c>
      <c r="P38" s="188">
        <f t="shared" si="12"/>
        <v>0</v>
      </c>
      <c r="Q38" s="188">
        <f t="shared" si="12"/>
        <v>0</v>
      </c>
    </row>
    <row r="39" spans="1:17" x14ac:dyDescent="0.35">
      <c r="A39" s="17" t="s">
        <v>141</v>
      </c>
      <c r="B39" s="17"/>
      <c r="C39" s="193" t="e">
        <f t="shared" ref="C39:Q39" si="13">C35/C38</f>
        <v>#DIV/0!</v>
      </c>
      <c r="D39" s="193" t="e">
        <f t="shared" si="13"/>
        <v>#DIV/0!</v>
      </c>
      <c r="E39" s="193" t="e">
        <f t="shared" si="13"/>
        <v>#DIV/0!</v>
      </c>
      <c r="F39" s="193" t="e">
        <f t="shared" si="13"/>
        <v>#DIV/0!</v>
      </c>
      <c r="G39" s="193" t="e">
        <f t="shared" si="13"/>
        <v>#DIV/0!</v>
      </c>
      <c r="H39" s="193" t="e">
        <f t="shared" si="13"/>
        <v>#DIV/0!</v>
      </c>
      <c r="I39" s="193" t="e">
        <f t="shared" si="13"/>
        <v>#DIV/0!</v>
      </c>
      <c r="J39" s="193" t="e">
        <f t="shared" si="13"/>
        <v>#DIV/0!</v>
      </c>
      <c r="K39" s="193" t="e">
        <f t="shared" si="13"/>
        <v>#DIV/0!</v>
      </c>
      <c r="L39" s="193" t="e">
        <f t="shared" si="13"/>
        <v>#DIV/0!</v>
      </c>
      <c r="M39" s="193" t="e">
        <f t="shared" si="13"/>
        <v>#DIV/0!</v>
      </c>
      <c r="N39" s="193" t="e">
        <f t="shared" si="13"/>
        <v>#DIV/0!</v>
      </c>
      <c r="O39" s="193" t="e">
        <f t="shared" si="13"/>
        <v>#DIV/0!</v>
      </c>
      <c r="P39" s="193" t="e">
        <f t="shared" si="13"/>
        <v>#DIV/0!</v>
      </c>
      <c r="Q39" s="193" t="e">
        <f t="shared" si="13"/>
        <v>#DIV/0!</v>
      </c>
    </row>
    <row r="41" spans="1:17" x14ac:dyDescent="0.35">
      <c r="A41" s="48" t="s">
        <v>142</v>
      </c>
      <c r="B41" s="17"/>
      <c r="C41" s="178">
        <f t="shared" ref="C41:Q41" si="14">C35-C38</f>
        <v>0</v>
      </c>
      <c r="D41" s="178">
        <f t="shared" si="14"/>
        <v>0</v>
      </c>
      <c r="E41" s="178">
        <f t="shared" si="14"/>
        <v>0</v>
      </c>
      <c r="F41" s="178">
        <f t="shared" si="14"/>
        <v>0</v>
      </c>
      <c r="G41" s="178">
        <f t="shared" si="14"/>
        <v>0</v>
      </c>
      <c r="H41" s="178">
        <f t="shared" si="14"/>
        <v>0</v>
      </c>
      <c r="I41" s="178">
        <f t="shared" si="14"/>
        <v>0</v>
      </c>
      <c r="J41" s="178">
        <f t="shared" si="14"/>
        <v>0</v>
      </c>
      <c r="K41" s="178">
        <f t="shared" si="14"/>
        <v>0</v>
      </c>
      <c r="L41" s="178">
        <f t="shared" si="14"/>
        <v>0</v>
      </c>
      <c r="M41" s="178">
        <f t="shared" si="14"/>
        <v>0</v>
      </c>
      <c r="N41" s="178">
        <f t="shared" si="14"/>
        <v>0</v>
      </c>
      <c r="O41" s="178">
        <f t="shared" si="14"/>
        <v>0</v>
      </c>
      <c r="P41" s="178">
        <f t="shared" si="14"/>
        <v>0</v>
      </c>
      <c r="Q41" s="178">
        <f t="shared" si="14"/>
        <v>0</v>
      </c>
    </row>
    <row r="42" spans="1:17" x14ac:dyDescent="0.35">
      <c r="A42" s="48" t="s">
        <v>194</v>
      </c>
      <c r="C42" s="194">
        <v>0</v>
      </c>
      <c r="D42" s="194">
        <f t="shared" ref="D42:Q42" si="15">C42</f>
        <v>0</v>
      </c>
      <c r="E42" s="194">
        <f t="shared" si="15"/>
        <v>0</v>
      </c>
      <c r="F42" s="194">
        <f t="shared" si="15"/>
        <v>0</v>
      </c>
      <c r="G42" s="194">
        <f t="shared" si="15"/>
        <v>0</v>
      </c>
      <c r="H42" s="194">
        <f t="shared" si="15"/>
        <v>0</v>
      </c>
      <c r="I42" s="194">
        <f t="shared" si="15"/>
        <v>0</v>
      </c>
      <c r="J42" s="194">
        <f t="shared" si="15"/>
        <v>0</v>
      </c>
      <c r="K42" s="194">
        <f t="shared" si="15"/>
        <v>0</v>
      </c>
      <c r="L42" s="194">
        <f t="shared" si="15"/>
        <v>0</v>
      </c>
      <c r="M42" s="194">
        <f t="shared" si="15"/>
        <v>0</v>
      </c>
      <c r="N42" s="194">
        <f t="shared" si="15"/>
        <v>0</v>
      </c>
      <c r="O42" s="194">
        <f t="shared" si="15"/>
        <v>0</v>
      </c>
      <c r="P42" s="194">
        <f t="shared" si="15"/>
        <v>0</v>
      </c>
      <c r="Q42" s="194">
        <f t="shared" si="15"/>
        <v>0</v>
      </c>
    </row>
    <row r="43" spans="1:17" x14ac:dyDescent="0.35">
      <c r="A43" s="17" t="s">
        <v>143</v>
      </c>
      <c r="C43" s="157">
        <f t="shared" ref="C43:Q43" si="16">C41-C42</f>
        <v>0</v>
      </c>
      <c r="D43" s="157">
        <f t="shared" si="16"/>
        <v>0</v>
      </c>
      <c r="E43" s="157">
        <f t="shared" si="16"/>
        <v>0</v>
      </c>
      <c r="F43" s="157">
        <f t="shared" si="16"/>
        <v>0</v>
      </c>
      <c r="G43" s="157">
        <f t="shared" si="16"/>
        <v>0</v>
      </c>
      <c r="H43" s="157">
        <f t="shared" si="16"/>
        <v>0</v>
      </c>
      <c r="I43" s="157">
        <f t="shared" si="16"/>
        <v>0</v>
      </c>
      <c r="J43" s="157">
        <f t="shared" si="16"/>
        <v>0</v>
      </c>
      <c r="K43" s="157">
        <f t="shared" si="16"/>
        <v>0</v>
      </c>
      <c r="L43" s="157">
        <f t="shared" si="16"/>
        <v>0</v>
      </c>
      <c r="M43" s="157">
        <f t="shared" si="16"/>
        <v>0</v>
      </c>
      <c r="N43" s="157">
        <f t="shared" si="16"/>
        <v>0</v>
      </c>
      <c r="O43" s="157">
        <f t="shared" si="16"/>
        <v>0</v>
      </c>
      <c r="P43" s="157">
        <f t="shared" si="16"/>
        <v>0</v>
      </c>
      <c r="Q43" s="157">
        <f t="shared" si="16"/>
        <v>0</v>
      </c>
    </row>
    <row r="44" spans="1:17" ht="21.45" x14ac:dyDescent="0.35">
      <c r="B44" s="307" t="s">
        <v>362</v>
      </c>
    </row>
    <row r="45" spans="1:17" x14ac:dyDescent="0.35">
      <c r="A45" s="48" t="s">
        <v>419</v>
      </c>
      <c r="B45" s="88" t="e">
        <f>O16/(O15+O16)/2</f>
        <v>#VALUE!</v>
      </c>
    </row>
    <row r="46" spans="1:17" x14ac:dyDescent="0.35">
      <c r="A46" s="48" t="s">
        <v>228</v>
      </c>
      <c r="C46" s="77" t="e">
        <f>C43*$B$45</f>
        <v>#VALUE!</v>
      </c>
      <c r="D46" s="77" t="e">
        <f t="shared" ref="D46:Q46" si="17">D43*$B$45</f>
        <v>#VALUE!</v>
      </c>
      <c r="E46" s="77" t="e">
        <f t="shared" si="17"/>
        <v>#VALUE!</v>
      </c>
      <c r="F46" s="77" t="e">
        <f t="shared" si="17"/>
        <v>#VALUE!</v>
      </c>
      <c r="G46" s="77" t="e">
        <f t="shared" si="17"/>
        <v>#VALUE!</v>
      </c>
      <c r="H46" s="77" t="e">
        <f t="shared" si="17"/>
        <v>#VALUE!</v>
      </c>
      <c r="I46" s="77" t="e">
        <f t="shared" si="17"/>
        <v>#VALUE!</v>
      </c>
      <c r="J46" s="77" t="e">
        <f t="shared" si="17"/>
        <v>#VALUE!</v>
      </c>
      <c r="K46" s="77" t="e">
        <f t="shared" si="17"/>
        <v>#VALUE!</v>
      </c>
      <c r="L46" s="77" t="e">
        <f t="shared" si="17"/>
        <v>#VALUE!</v>
      </c>
      <c r="M46" s="77" t="e">
        <f t="shared" si="17"/>
        <v>#VALUE!</v>
      </c>
      <c r="N46" s="77" t="e">
        <f t="shared" si="17"/>
        <v>#VALUE!</v>
      </c>
      <c r="O46" s="77" t="e">
        <f t="shared" si="17"/>
        <v>#VALUE!</v>
      </c>
      <c r="P46" s="77" t="e">
        <f t="shared" si="17"/>
        <v>#VALUE!</v>
      </c>
      <c r="Q46" s="77" t="e">
        <f t="shared" si="17"/>
        <v>#VALUE!</v>
      </c>
    </row>
    <row r="47" spans="1:17" x14ac:dyDescent="0.35">
      <c r="A47" s="48" t="s">
        <v>144</v>
      </c>
      <c r="B47" s="88">
        <v>0.03</v>
      </c>
      <c r="C47" s="299" t="e">
        <f>$O$16*$B$47</f>
        <v>#VALUE!</v>
      </c>
      <c r="D47" s="299" t="e">
        <f t="shared" ref="D47:Q47" si="18">$O$16*$B$47</f>
        <v>#VALUE!</v>
      </c>
      <c r="E47" s="299" t="e">
        <f t="shared" si="18"/>
        <v>#VALUE!</v>
      </c>
      <c r="F47" s="299" t="e">
        <f t="shared" si="18"/>
        <v>#VALUE!</v>
      </c>
      <c r="G47" s="299" t="e">
        <f t="shared" si="18"/>
        <v>#VALUE!</v>
      </c>
      <c r="H47" s="299" t="e">
        <f t="shared" si="18"/>
        <v>#VALUE!</v>
      </c>
      <c r="I47" s="299" t="e">
        <f t="shared" si="18"/>
        <v>#VALUE!</v>
      </c>
      <c r="J47" s="299" t="e">
        <f t="shared" si="18"/>
        <v>#VALUE!</v>
      </c>
      <c r="K47" s="299" t="e">
        <f t="shared" si="18"/>
        <v>#VALUE!</v>
      </c>
      <c r="L47" s="299" t="e">
        <f t="shared" si="18"/>
        <v>#VALUE!</v>
      </c>
      <c r="M47" s="299" t="e">
        <f t="shared" si="18"/>
        <v>#VALUE!</v>
      </c>
      <c r="N47" s="299" t="e">
        <f t="shared" si="18"/>
        <v>#VALUE!</v>
      </c>
      <c r="O47" s="299" t="e">
        <f t="shared" si="18"/>
        <v>#VALUE!</v>
      </c>
      <c r="P47" s="299" t="e">
        <f t="shared" si="18"/>
        <v>#VALUE!</v>
      </c>
      <c r="Q47" s="299" t="e">
        <f t="shared" si="18"/>
        <v>#VALUE!</v>
      </c>
    </row>
    <row r="48" spans="1:17" x14ac:dyDescent="0.35">
      <c r="A48" s="48" t="s">
        <v>430</v>
      </c>
      <c r="C48" s="77" t="e">
        <f>($O$16+C47)-C46</f>
        <v>#VALUE!</v>
      </c>
      <c r="D48" s="77" t="e">
        <f t="shared" ref="D48:Q48" si="19">(C48+D47)-D46</f>
        <v>#VALUE!</v>
      </c>
      <c r="E48" s="77" t="e">
        <f t="shared" si="19"/>
        <v>#VALUE!</v>
      </c>
      <c r="F48" s="77" t="e">
        <f t="shared" si="19"/>
        <v>#VALUE!</v>
      </c>
      <c r="G48" s="77" t="e">
        <f t="shared" si="19"/>
        <v>#VALUE!</v>
      </c>
      <c r="H48" s="77" t="e">
        <f t="shared" si="19"/>
        <v>#VALUE!</v>
      </c>
      <c r="I48" s="77" t="e">
        <f t="shared" si="19"/>
        <v>#VALUE!</v>
      </c>
      <c r="J48" s="77" t="e">
        <f t="shared" si="19"/>
        <v>#VALUE!</v>
      </c>
      <c r="K48" s="77" t="e">
        <f t="shared" si="19"/>
        <v>#VALUE!</v>
      </c>
      <c r="L48" s="77" t="e">
        <f t="shared" si="19"/>
        <v>#VALUE!</v>
      </c>
      <c r="M48" s="77" t="e">
        <f t="shared" si="19"/>
        <v>#VALUE!</v>
      </c>
      <c r="N48" s="77" t="e">
        <f t="shared" si="19"/>
        <v>#VALUE!</v>
      </c>
      <c r="O48" s="77" t="e">
        <f t="shared" si="19"/>
        <v>#VALUE!</v>
      </c>
      <c r="P48" s="77" t="e">
        <f t="shared" si="19"/>
        <v>#VALUE!</v>
      </c>
      <c r="Q48" s="77" t="e">
        <f t="shared" si="19"/>
        <v>#VALUE!</v>
      </c>
    </row>
    <row r="49" spans="1:17" x14ac:dyDescent="0.35">
      <c r="A49" s="48" t="s">
        <v>431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35">
      <c r="A50" s="48" t="s">
        <v>420</v>
      </c>
      <c r="B50" s="88" t="e">
        <f>O15/(O15+O16)/2</f>
        <v>#VALUE!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x14ac:dyDescent="0.35">
      <c r="A51" s="48" t="s">
        <v>227</v>
      </c>
      <c r="C51" s="77" t="e">
        <f>C43*$B$50</f>
        <v>#VALUE!</v>
      </c>
      <c r="D51" s="77" t="e">
        <f t="shared" ref="D51:Q51" si="20">D43*$B$50</f>
        <v>#VALUE!</v>
      </c>
      <c r="E51" s="77" t="e">
        <f t="shared" si="20"/>
        <v>#VALUE!</v>
      </c>
      <c r="F51" s="77" t="e">
        <f t="shared" si="20"/>
        <v>#VALUE!</v>
      </c>
      <c r="G51" s="77" t="e">
        <f t="shared" si="20"/>
        <v>#VALUE!</v>
      </c>
      <c r="H51" s="77" t="e">
        <f t="shared" si="20"/>
        <v>#VALUE!</v>
      </c>
      <c r="I51" s="77" t="e">
        <f t="shared" si="20"/>
        <v>#VALUE!</v>
      </c>
      <c r="J51" s="77" t="e">
        <f t="shared" si="20"/>
        <v>#VALUE!</v>
      </c>
      <c r="K51" s="77" t="e">
        <f t="shared" si="20"/>
        <v>#VALUE!</v>
      </c>
      <c r="L51" s="77" t="e">
        <f t="shared" si="20"/>
        <v>#VALUE!</v>
      </c>
      <c r="M51" s="77" t="e">
        <f t="shared" si="20"/>
        <v>#VALUE!</v>
      </c>
      <c r="N51" s="77" t="e">
        <f t="shared" si="20"/>
        <v>#VALUE!</v>
      </c>
      <c r="O51" s="77" t="e">
        <f t="shared" si="20"/>
        <v>#VALUE!</v>
      </c>
      <c r="P51" s="77" t="e">
        <f t="shared" si="20"/>
        <v>#VALUE!</v>
      </c>
      <c r="Q51" s="77" t="e">
        <f t="shared" si="20"/>
        <v>#VALUE!</v>
      </c>
    </row>
    <row r="52" spans="1:17" ht="15.45" thickBot="1" x14ac:dyDescent="0.4">
      <c r="A52" s="48" t="s">
        <v>144</v>
      </c>
      <c r="B52" s="88">
        <v>0.03</v>
      </c>
      <c r="C52" s="194">
        <f>$O$15*$B$52</f>
        <v>0</v>
      </c>
      <c r="D52" s="194">
        <f t="shared" ref="D52:Q52" si="21">$O$15*$B$52</f>
        <v>0</v>
      </c>
      <c r="E52" s="194">
        <f t="shared" si="21"/>
        <v>0</v>
      </c>
      <c r="F52" s="194">
        <f t="shared" si="21"/>
        <v>0</v>
      </c>
      <c r="G52" s="194">
        <f t="shared" si="21"/>
        <v>0</v>
      </c>
      <c r="H52" s="194">
        <f t="shared" si="21"/>
        <v>0</v>
      </c>
      <c r="I52" s="194">
        <f t="shared" si="21"/>
        <v>0</v>
      </c>
      <c r="J52" s="194">
        <f t="shared" si="21"/>
        <v>0</v>
      </c>
      <c r="K52" s="194">
        <f t="shared" si="21"/>
        <v>0</v>
      </c>
      <c r="L52" s="194">
        <f t="shared" si="21"/>
        <v>0</v>
      </c>
      <c r="M52" s="194">
        <f t="shared" si="21"/>
        <v>0</v>
      </c>
      <c r="N52" s="194">
        <f t="shared" si="21"/>
        <v>0</v>
      </c>
      <c r="O52" s="194">
        <f t="shared" si="21"/>
        <v>0</v>
      </c>
      <c r="P52" s="194">
        <f t="shared" si="21"/>
        <v>0</v>
      </c>
      <c r="Q52" s="194">
        <f t="shared" si="21"/>
        <v>0</v>
      </c>
    </row>
    <row r="53" spans="1:17" ht="15.45" thickTop="1" x14ac:dyDescent="0.35">
      <c r="A53" s="48" t="s">
        <v>339</v>
      </c>
      <c r="C53" s="77" t="e">
        <f>($O$15+C52)-C51</f>
        <v>#VALUE!</v>
      </c>
      <c r="D53" s="77" t="e">
        <f t="shared" ref="D53:Q53" si="22">(C53+D52)-D51</f>
        <v>#VALUE!</v>
      </c>
      <c r="E53" s="77" t="e">
        <f t="shared" si="22"/>
        <v>#VALUE!</v>
      </c>
      <c r="F53" s="77" t="e">
        <f t="shared" si="22"/>
        <v>#VALUE!</v>
      </c>
      <c r="G53" s="77" t="e">
        <f t="shared" si="22"/>
        <v>#VALUE!</v>
      </c>
      <c r="H53" s="77" t="e">
        <f t="shared" si="22"/>
        <v>#VALUE!</v>
      </c>
      <c r="I53" s="77" t="e">
        <f t="shared" si="22"/>
        <v>#VALUE!</v>
      </c>
      <c r="J53" s="77" t="e">
        <f t="shared" si="22"/>
        <v>#VALUE!</v>
      </c>
      <c r="K53" s="77" t="e">
        <f t="shared" si="22"/>
        <v>#VALUE!</v>
      </c>
      <c r="L53" s="77" t="e">
        <f t="shared" si="22"/>
        <v>#VALUE!</v>
      </c>
      <c r="M53" s="77" t="e">
        <f t="shared" si="22"/>
        <v>#VALUE!</v>
      </c>
      <c r="N53" s="77" t="e">
        <f t="shared" si="22"/>
        <v>#VALUE!</v>
      </c>
      <c r="O53" s="77" t="e">
        <f t="shared" si="22"/>
        <v>#VALUE!</v>
      </c>
      <c r="P53" s="77" t="e">
        <f t="shared" si="22"/>
        <v>#VALUE!</v>
      </c>
      <c r="Q53" s="77" t="e">
        <f t="shared" si="22"/>
        <v>#VALUE!</v>
      </c>
    </row>
    <row r="54" spans="1:17" x14ac:dyDescent="0.3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x14ac:dyDescent="0.35">
      <c r="A55" s="328" t="s">
        <v>340</v>
      </c>
      <c r="B55" s="88">
        <v>0.5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x14ac:dyDescent="0.35">
      <c r="A56" s="48" t="s">
        <v>145</v>
      </c>
      <c r="C56" s="77">
        <f>C43*$B$55</f>
        <v>0</v>
      </c>
      <c r="D56" s="77">
        <f t="shared" ref="D56:Q56" si="23">D43*$B$55</f>
        <v>0</v>
      </c>
      <c r="E56" s="77">
        <f t="shared" si="23"/>
        <v>0</v>
      </c>
      <c r="F56" s="77">
        <f t="shared" si="23"/>
        <v>0</v>
      </c>
      <c r="G56" s="77">
        <f t="shared" si="23"/>
        <v>0</v>
      </c>
      <c r="H56" s="77">
        <f t="shared" si="23"/>
        <v>0</v>
      </c>
      <c r="I56" s="77">
        <f t="shared" si="23"/>
        <v>0</v>
      </c>
      <c r="J56" s="77">
        <f t="shared" si="23"/>
        <v>0</v>
      </c>
      <c r="K56" s="77">
        <f t="shared" si="23"/>
        <v>0</v>
      </c>
      <c r="L56" s="77">
        <f t="shared" si="23"/>
        <v>0</v>
      </c>
      <c r="M56" s="77">
        <f t="shared" si="23"/>
        <v>0</v>
      </c>
      <c r="N56" s="77">
        <f t="shared" si="23"/>
        <v>0</v>
      </c>
      <c r="O56" s="77">
        <f t="shared" si="23"/>
        <v>0</v>
      </c>
      <c r="P56" s="77">
        <f t="shared" si="23"/>
        <v>0</v>
      </c>
      <c r="Q56" s="77">
        <f t="shared" si="23"/>
        <v>0</v>
      </c>
    </row>
    <row r="57" spans="1:17" x14ac:dyDescent="0.35">
      <c r="A57" s="48" t="s">
        <v>341</v>
      </c>
      <c r="C57" s="77">
        <f>C56</f>
        <v>0</v>
      </c>
      <c r="D57" s="77">
        <f t="shared" ref="D57:Q57" si="24">C57+D56</f>
        <v>0</v>
      </c>
      <c r="E57" s="77">
        <f t="shared" si="24"/>
        <v>0</v>
      </c>
      <c r="F57" s="77">
        <f t="shared" si="24"/>
        <v>0</v>
      </c>
      <c r="G57" s="77">
        <f t="shared" si="24"/>
        <v>0</v>
      </c>
      <c r="H57" s="77">
        <f t="shared" si="24"/>
        <v>0</v>
      </c>
      <c r="I57" s="77">
        <f t="shared" si="24"/>
        <v>0</v>
      </c>
      <c r="J57" s="77">
        <f t="shared" si="24"/>
        <v>0</v>
      </c>
      <c r="K57" s="77">
        <f t="shared" si="24"/>
        <v>0</v>
      </c>
      <c r="L57" s="77">
        <f t="shared" si="24"/>
        <v>0</v>
      </c>
      <c r="M57" s="77">
        <f t="shared" si="24"/>
        <v>0</v>
      </c>
      <c r="N57" s="77">
        <f t="shared" si="24"/>
        <v>0</v>
      </c>
      <c r="O57" s="77">
        <f t="shared" si="24"/>
        <v>0</v>
      </c>
      <c r="P57" s="77">
        <f t="shared" si="24"/>
        <v>0</v>
      </c>
      <c r="Q57" s="77">
        <f t="shared" si="24"/>
        <v>0</v>
      </c>
    </row>
    <row r="58" spans="1:17" x14ac:dyDescent="0.35">
      <c r="A58" s="195"/>
      <c r="B58" s="195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</sheetData>
  <phoneticPr fontId="2" type="noConversion"/>
  <hyperlinks>
    <hyperlink ref="A3" location="INPUT!A1" display="(back to menu)" xr:uid="{00000000-0004-0000-0400-000000000000}"/>
  </hyperlinks>
  <printOptions horizontalCentered="1" verticalCentered="1"/>
  <pageMargins left="0.75" right="0.75" top="1" bottom="1" header="0.5" footer="0.5"/>
  <pageSetup scale="43" orientation="landscape" r:id="rId1"/>
  <headerFooter>
    <oddHeader>&amp;C&amp;"Verdana,Bold"&amp;11 2024 GCAHT Affordable Housing NOFA
Project Proforma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8"/>
  <sheetViews>
    <sheetView zoomScaleNormal="100" workbookViewId="0">
      <selection activeCell="B2" sqref="B2"/>
    </sheetView>
  </sheetViews>
  <sheetFormatPr defaultColWidth="11.5625" defaultRowHeight="15" x14ac:dyDescent="0.35"/>
  <cols>
    <col min="1" max="1" width="47.5625" style="58" bestFit="1" customWidth="1"/>
    <col min="2" max="3" width="11.5625" style="48" customWidth="1"/>
    <col min="4" max="4" width="18.3125" style="48" customWidth="1"/>
    <col min="5" max="16384" width="11.5625" style="48"/>
  </cols>
  <sheetData>
    <row r="1" spans="1:3" ht="15.45" x14ac:dyDescent="0.4">
      <c r="A1" s="6" t="s">
        <v>225</v>
      </c>
      <c r="B1" s="44"/>
      <c r="C1" s="44"/>
    </row>
    <row r="2" spans="1:3" ht="15.45" x14ac:dyDescent="0.4">
      <c r="A2" s="6" t="s">
        <v>438</v>
      </c>
      <c r="B2" s="44"/>
      <c r="C2" s="44"/>
    </row>
    <row r="3" spans="1:3" x14ac:dyDescent="0.35">
      <c r="A3" s="78" t="s">
        <v>178</v>
      </c>
      <c r="B3" s="44"/>
      <c r="C3" s="44"/>
    </row>
    <row r="4" spans="1:3" ht="15.45" x14ac:dyDescent="0.4">
      <c r="A4" s="80" t="s">
        <v>37</v>
      </c>
      <c r="B4" s="44" t="str">
        <f>INPUT!B1</f>
        <v xml:space="preserve"> </v>
      </c>
      <c r="C4" s="44"/>
    </row>
    <row r="5" spans="1:3" ht="15.45" x14ac:dyDescent="0.4">
      <c r="A5" s="80" t="s">
        <v>38</v>
      </c>
      <c r="B5" s="44" t="e">
        <f>INPUT!#REF!</f>
        <v>#REF!</v>
      </c>
      <c r="C5" s="44"/>
    </row>
    <row r="6" spans="1:3" ht="15.9" thickBot="1" x14ac:dyDescent="0.45">
      <c r="A6" s="198" t="s">
        <v>39</v>
      </c>
      <c r="B6" s="61" t="str">
        <f>INPUT!B2</f>
        <v xml:space="preserve"> </v>
      </c>
      <c r="C6" s="61"/>
    </row>
    <row r="7" spans="1:3" ht="15.45" thickTop="1" x14ac:dyDescent="0.35"/>
    <row r="8" spans="1:3" ht="15.45" x14ac:dyDescent="0.4">
      <c r="A8" s="32" t="s">
        <v>300</v>
      </c>
      <c r="B8" s="5"/>
      <c r="C8" s="5"/>
    </row>
    <row r="9" spans="1:3" ht="15.45" x14ac:dyDescent="0.4">
      <c r="A9" s="58" t="s">
        <v>432</v>
      </c>
      <c r="B9" s="218">
        <v>0.09</v>
      </c>
      <c r="C9" s="218">
        <v>0.04</v>
      </c>
    </row>
    <row r="10" spans="1:3" ht="15.45" x14ac:dyDescent="0.4">
      <c r="A10" s="49" t="s">
        <v>351</v>
      </c>
      <c r="B10" s="48">
        <f>COSTS!J95</f>
        <v>0</v>
      </c>
      <c r="C10" s="48">
        <f>COSTS!K95</f>
        <v>0</v>
      </c>
    </row>
    <row r="11" spans="1:3" x14ac:dyDescent="0.35">
      <c r="A11" s="18" t="s">
        <v>276</v>
      </c>
    </row>
    <row r="12" spans="1:3" x14ac:dyDescent="0.35">
      <c r="A12" s="54" t="s">
        <v>277</v>
      </c>
      <c r="B12" s="48">
        <v>0</v>
      </c>
      <c r="C12" s="48">
        <v>0</v>
      </c>
    </row>
    <row r="13" spans="1:3" x14ac:dyDescent="0.35">
      <c r="A13" s="54" t="s">
        <v>278</v>
      </c>
      <c r="B13" s="48">
        <v>0</v>
      </c>
      <c r="C13" s="48">
        <v>0</v>
      </c>
    </row>
    <row r="14" spans="1:3" x14ac:dyDescent="0.35">
      <c r="A14" s="54" t="s">
        <v>279</v>
      </c>
      <c r="B14" s="48">
        <v>0</v>
      </c>
      <c r="C14" s="48">
        <v>0</v>
      </c>
    </row>
    <row r="15" spans="1:3" x14ac:dyDescent="0.35">
      <c r="A15" s="54" t="s">
        <v>280</v>
      </c>
      <c r="B15" s="48">
        <v>0</v>
      </c>
      <c r="C15" s="48">
        <v>0</v>
      </c>
    </row>
    <row r="16" spans="1:3" x14ac:dyDescent="0.35">
      <c r="A16" s="54" t="s">
        <v>405</v>
      </c>
      <c r="B16" s="48">
        <v>0</v>
      </c>
      <c r="C16" s="48">
        <v>0</v>
      </c>
    </row>
    <row r="17" spans="1:3" x14ac:dyDescent="0.35">
      <c r="A17" s="54" t="s">
        <v>406</v>
      </c>
      <c r="B17" s="48">
        <v>0</v>
      </c>
      <c r="C17" s="48">
        <v>0</v>
      </c>
    </row>
    <row r="18" spans="1:3" x14ac:dyDescent="0.35">
      <c r="A18" s="54" t="s">
        <v>281</v>
      </c>
      <c r="B18" s="48">
        <f>SUM(B12:B17)</f>
        <v>0</v>
      </c>
      <c r="C18" s="48">
        <f>SUM(C12:C17)</f>
        <v>0</v>
      </c>
    </row>
    <row r="19" spans="1:3" ht="15.45" thickBot="1" x14ac:dyDescent="0.4">
      <c r="A19" s="54" t="s">
        <v>282</v>
      </c>
      <c r="B19" s="52">
        <v>0</v>
      </c>
      <c r="C19" s="52">
        <v>0</v>
      </c>
    </row>
    <row r="20" spans="1:3" ht="15.9" thickTop="1" x14ac:dyDescent="0.4">
      <c r="A20" s="49" t="s">
        <v>283</v>
      </c>
      <c r="B20" s="48">
        <f>B19+B18</f>
        <v>0</v>
      </c>
      <c r="C20" s="48">
        <f>C19+C18</f>
        <v>0</v>
      </c>
    </row>
    <row r="21" spans="1:3" ht="15.45" thickBot="1" x14ac:dyDescent="0.4">
      <c r="A21" s="54"/>
      <c r="B21" s="52"/>
      <c r="C21" s="52"/>
    </row>
    <row r="22" spans="1:3" ht="15.9" thickTop="1" x14ac:dyDescent="0.4">
      <c r="A22" s="49" t="s">
        <v>284</v>
      </c>
      <c r="B22" s="48">
        <f>B10+B20</f>
        <v>0</v>
      </c>
      <c r="C22" s="48">
        <f>C10+C20</f>
        <v>0</v>
      </c>
    </row>
    <row r="23" spans="1:3" x14ac:dyDescent="0.35">
      <c r="A23" s="54"/>
    </row>
    <row r="24" spans="1:3" x14ac:dyDescent="0.35">
      <c r="A24" s="54" t="s">
        <v>309</v>
      </c>
      <c r="B24" s="219">
        <v>1</v>
      </c>
      <c r="C24" s="219">
        <v>1</v>
      </c>
    </row>
    <row r="25" spans="1:3" ht="15.45" x14ac:dyDescent="0.4">
      <c r="A25" s="49" t="s">
        <v>170</v>
      </c>
      <c r="B25" s="48">
        <f>B22*B24</f>
        <v>0</v>
      </c>
      <c r="C25" s="48">
        <f>C22*C24</f>
        <v>0</v>
      </c>
    </row>
    <row r="26" spans="1:3" x14ac:dyDescent="0.35">
      <c r="A26" s="54" t="s">
        <v>433</v>
      </c>
    </row>
    <row r="27" spans="1:3" x14ac:dyDescent="0.35">
      <c r="A27" s="54" t="s">
        <v>342</v>
      </c>
      <c r="B27" s="219">
        <v>1</v>
      </c>
      <c r="C27" s="219">
        <v>1</v>
      </c>
    </row>
    <row r="28" spans="1:3" ht="15.45" x14ac:dyDescent="0.4">
      <c r="A28" s="49" t="s">
        <v>285</v>
      </c>
      <c r="B28" s="48">
        <f>B25*B27</f>
        <v>0</v>
      </c>
      <c r="C28" s="48">
        <f>C25*C27</f>
        <v>0</v>
      </c>
    </row>
    <row r="29" spans="1:3" ht="15.45" thickBot="1" x14ac:dyDescent="0.4">
      <c r="A29" s="54"/>
      <c r="B29" s="52"/>
      <c r="C29" s="52"/>
    </row>
    <row r="30" spans="1:3" ht="15.9" thickTop="1" x14ac:dyDescent="0.4">
      <c r="A30" s="49" t="s">
        <v>171</v>
      </c>
      <c r="B30" s="333">
        <f>SUM(B28:C28)</f>
        <v>0</v>
      </c>
      <c r="C30" s="333"/>
    </row>
    <row r="31" spans="1:3" ht="15.45" x14ac:dyDescent="0.4">
      <c r="A31" s="49" t="s">
        <v>286</v>
      </c>
      <c r="B31" s="333">
        <v>0</v>
      </c>
      <c r="C31" s="333"/>
    </row>
    <row r="32" spans="1:3" ht="15.45" thickBot="1" x14ac:dyDescent="0.4">
      <c r="A32" s="54"/>
      <c r="B32" s="52"/>
      <c r="C32" s="52"/>
    </row>
    <row r="33" spans="1:8" ht="15.9" thickTop="1" x14ac:dyDescent="0.4">
      <c r="A33" s="49" t="s">
        <v>287</v>
      </c>
      <c r="B33" s="333">
        <f>SUM(B30:B31)</f>
        <v>0</v>
      </c>
      <c r="C33" s="333"/>
    </row>
    <row r="34" spans="1:8" x14ac:dyDescent="0.35">
      <c r="A34" s="54"/>
    </row>
    <row r="35" spans="1:8" x14ac:dyDescent="0.35">
      <c r="A35" s="225" t="s">
        <v>298</v>
      </c>
    </row>
    <row r="36" spans="1:8" x14ac:dyDescent="0.35">
      <c r="A36" s="54"/>
      <c r="B36" s="74"/>
      <c r="C36" s="74"/>
    </row>
    <row r="37" spans="1:8" x14ac:dyDescent="0.35">
      <c r="A37" s="54" t="s">
        <v>175</v>
      </c>
      <c r="B37" s="204">
        <f>B28</f>
        <v>0</v>
      </c>
      <c r="C37" s="204">
        <f>C28</f>
        <v>0</v>
      </c>
    </row>
    <row r="38" spans="1:8" ht="45" x14ac:dyDescent="0.35">
      <c r="A38" s="54" t="s">
        <v>288</v>
      </c>
      <c r="B38" s="309">
        <v>0.09</v>
      </c>
      <c r="C38" s="309">
        <v>3.27E-2</v>
      </c>
      <c r="D38" s="297" t="s">
        <v>333</v>
      </c>
    </row>
    <row r="39" spans="1:8" ht="15.45" thickBot="1" x14ac:dyDescent="0.4">
      <c r="A39" s="54" t="s">
        <v>289</v>
      </c>
      <c r="B39" s="220">
        <f>B37*B38</f>
        <v>0</v>
      </c>
      <c r="C39" s="220">
        <f>C37*C38</f>
        <v>0</v>
      </c>
    </row>
    <row r="40" spans="1:8" ht="15.9" thickTop="1" x14ac:dyDescent="0.4">
      <c r="A40" s="49" t="s">
        <v>299</v>
      </c>
      <c r="B40" s="332">
        <f>SUM(B39:C39)</f>
        <v>0</v>
      </c>
      <c r="C40" s="332"/>
    </row>
    <row r="41" spans="1:8" x14ac:dyDescent="0.35">
      <c r="A41" s="54"/>
    </row>
    <row r="42" spans="1:8" x14ac:dyDescent="0.35">
      <c r="A42" s="54" t="s">
        <v>172</v>
      </c>
      <c r="B42" s="48">
        <f>B40</f>
        <v>0</v>
      </c>
      <c r="H42" s="296"/>
    </row>
    <row r="43" spans="1:8" ht="15.45" thickBot="1" x14ac:dyDescent="0.4">
      <c r="A43" s="54" t="s">
        <v>174</v>
      </c>
      <c r="B43" s="52">
        <v>10</v>
      </c>
    </row>
    <row r="44" spans="1:8" ht="15.45" thickTop="1" x14ac:dyDescent="0.35">
      <c r="A44" s="54" t="s">
        <v>173</v>
      </c>
      <c r="B44" s="48">
        <f>B42*B43</f>
        <v>0</v>
      </c>
    </row>
    <row r="45" spans="1:8" ht="15.45" thickBot="1" x14ac:dyDescent="0.4">
      <c r="A45" s="295" t="s">
        <v>334</v>
      </c>
      <c r="B45" s="220" t="s">
        <v>43</v>
      </c>
      <c r="C45" s="224"/>
    </row>
    <row r="46" spans="1:8" ht="15.9" thickTop="1" x14ac:dyDescent="0.4">
      <c r="A46" s="49" t="s">
        <v>301</v>
      </c>
      <c r="B46" s="185" t="e">
        <f>B44*B45</f>
        <v>#VALUE!</v>
      </c>
    </row>
    <row r="47" spans="1:8" x14ac:dyDescent="0.35">
      <c r="A47" s="54"/>
    </row>
    <row r="48" spans="1:8" x14ac:dyDescent="0.35">
      <c r="A48" s="54" t="s">
        <v>430</v>
      </c>
    </row>
    <row r="49" spans="1:3" x14ac:dyDescent="0.35">
      <c r="A49" s="225" t="s">
        <v>431</v>
      </c>
    </row>
    <row r="50" spans="1:3" x14ac:dyDescent="0.35">
      <c r="A50" s="54" t="s">
        <v>175</v>
      </c>
      <c r="B50" s="48">
        <f>B33</f>
        <v>0</v>
      </c>
      <c r="C50" s="48">
        <f>C33</f>
        <v>0</v>
      </c>
    </row>
    <row r="51" spans="1:3" ht="15.45" thickBot="1" x14ac:dyDescent="0.4">
      <c r="A51" s="54" t="s">
        <v>176</v>
      </c>
      <c r="B51" s="221">
        <v>0.3</v>
      </c>
      <c r="C51" s="222">
        <v>0.13</v>
      </c>
    </row>
    <row r="52" spans="1:3" ht="15.45" thickTop="1" x14ac:dyDescent="0.35">
      <c r="A52" s="54" t="s">
        <v>177</v>
      </c>
      <c r="B52" s="48">
        <f>B50*B51</f>
        <v>0</v>
      </c>
      <c r="C52" s="48">
        <f>C50*C51</f>
        <v>0</v>
      </c>
    </row>
    <row r="53" spans="1:3" x14ac:dyDescent="0.35">
      <c r="A53" s="54"/>
    </row>
    <row r="54" spans="1:3" x14ac:dyDescent="0.35">
      <c r="A54" s="54" t="s">
        <v>290</v>
      </c>
      <c r="B54" s="48">
        <f>B52</f>
        <v>0</v>
      </c>
      <c r="C54" s="48">
        <f>C52</f>
        <v>0</v>
      </c>
    </row>
    <row r="55" spans="1:3" ht="15.45" thickBot="1" x14ac:dyDescent="0.4">
      <c r="A55" s="54" t="s">
        <v>364</v>
      </c>
      <c r="B55" s="222" t="s">
        <v>43</v>
      </c>
      <c r="C55" s="222"/>
    </row>
    <row r="56" spans="1:3" ht="15.45" thickTop="1" x14ac:dyDescent="0.35">
      <c r="A56" s="225" t="s">
        <v>302</v>
      </c>
      <c r="B56" s="48" t="e">
        <f>B54*B55</f>
        <v>#VALUE!</v>
      </c>
      <c r="C56" s="48">
        <f>C54*C55</f>
        <v>0</v>
      </c>
    </row>
    <row r="57" spans="1:3" x14ac:dyDescent="0.35">
      <c r="A57" s="54"/>
    </row>
    <row r="58" spans="1:3" ht="15.9" thickBot="1" x14ac:dyDescent="0.45">
      <c r="A58" s="225" t="s">
        <v>218</v>
      </c>
      <c r="B58" s="226" t="e">
        <f>B56+B46</f>
        <v>#VALUE!</v>
      </c>
      <c r="C58" s="226">
        <f>C56+C46</f>
        <v>0</v>
      </c>
    </row>
    <row r="59" spans="1:3" ht="15.45" thickTop="1" x14ac:dyDescent="0.35">
      <c r="A59" s="54"/>
    </row>
    <row r="60" spans="1:3" x14ac:dyDescent="0.35">
      <c r="A60" s="54"/>
    </row>
    <row r="61" spans="1:3" ht="15.45" x14ac:dyDescent="0.4">
      <c r="A61" s="32"/>
    </row>
    <row r="65" spans="1:2" x14ac:dyDescent="0.35">
      <c r="B65" s="223"/>
    </row>
    <row r="68" spans="1:2" ht="15.45" x14ac:dyDescent="0.4">
      <c r="A68" s="32"/>
      <c r="B68" s="5"/>
    </row>
  </sheetData>
  <mergeCells count="4">
    <mergeCell ref="B40:C40"/>
    <mergeCell ref="B30:C30"/>
    <mergeCell ref="B31:C31"/>
    <mergeCell ref="B33:C33"/>
  </mergeCells>
  <phoneticPr fontId="2" type="noConversion"/>
  <hyperlinks>
    <hyperlink ref="A3" location="INPUT!A1" display="(back to menu)" xr:uid="{00000000-0004-0000-0500-000000000000}"/>
  </hyperlinks>
  <printOptions horizontalCentered="1" verticalCentered="1"/>
  <pageMargins left="0.75" right="0.75" top="1" bottom="1" header="0.5" footer="0.5"/>
  <pageSetup scale="44" orientation="landscape" r:id="rId1"/>
  <headerFooter>
    <oddHeader>&amp;C&amp;"Verdana,Bold"&amp;11 2024 GCAHT Affordable Housing NOFA
Project Proforma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0"/>
  <sheetViews>
    <sheetView zoomScale="75" zoomScaleNormal="75" workbookViewId="0">
      <selection activeCell="B2" sqref="B2"/>
    </sheetView>
  </sheetViews>
  <sheetFormatPr defaultColWidth="11.5625" defaultRowHeight="15" x14ac:dyDescent="0.35"/>
  <cols>
    <col min="1" max="1" width="15.3125" style="48" bestFit="1" customWidth="1"/>
    <col min="2" max="2" width="9" style="48" bestFit="1" customWidth="1"/>
    <col min="3" max="4" width="11.5625" style="48" customWidth="1"/>
    <col min="5" max="5" width="11.6875" style="48" bestFit="1" customWidth="1"/>
    <col min="6" max="6" width="11.5625" style="48" customWidth="1"/>
    <col min="7" max="7" width="9" style="48" bestFit="1" customWidth="1"/>
    <col min="8" max="8" width="11.5625" style="48" customWidth="1"/>
    <col min="9" max="9" width="10.6875" style="48" bestFit="1" customWidth="1"/>
    <col min="10" max="10" width="11.5625" style="48" customWidth="1"/>
    <col min="11" max="11" width="9" style="48" bestFit="1" customWidth="1"/>
    <col min="12" max="12" width="11.5625" style="48" customWidth="1"/>
    <col min="13" max="13" width="14.6875" style="48" customWidth="1"/>
    <col min="14" max="16384" width="11.5625" style="48"/>
  </cols>
  <sheetData>
    <row r="1" spans="1:14" ht="15.45" x14ac:dyDescent="0.4">
      <c r="A1" s="207" t="s">
        <v>320</v>
      </c>
      <c r="B1" s="62" t="s">
        <v>43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7"/>
    </row>
    <row r="2" spans="1:14" ht="15.45" x14ac:dyDescent="0.4">
      <c r="A2" s="30" t="s">
        <v>439</v>
      </c>
      <c r="B2" s="150"/>
      <c r="C2" s="150"/>
      <c r="D2" s="150"/>
      <c r="E2" s="150"/>
      <c r="F2" s="150"/>
      <c r="G2" s="196"/>
      <c r="H2" s="150"/>
      <c r="I2" s="150"/>
      <c r="J2" s="150"/>
      <c r="K2" s="150"/>
      <c r="L2" s="150"/>
      <c r="M2" s="150"/>
    </row>
    <row r="3" spans="1:14" ht="15.45" x14ac:dyDescent="0.4">
      <c r="A3" s="150"/>
      <c r="B3" s="150"/>
      <c r="C3" s="150"/>
      <c r="D3" s="80" t="s">
        <v>37</v>
      </c>
      <c r="E3" s="150" t="str">
        <f>INPUT!B1</f>
        <v xml:space="preserve"> </v>
      </c>
      <c r="F3" s="150"/>
      <c r="G3" s="196"/>
      <c r="H3" s="150"/>
      <c r="I3" s="150"/>
      <c r="J3" s="150"/>
      <c r="K3" s="150"/>
      <c r="L3" s="150"/>
      <c r="M3" s="150"/>
    </row>
    <row r="4" spans="1:14" ht="15.45" x14ac:dyDescent="0.4">
      <c r="A4" s="150"/>
      <c r="B4" s="150"/>
      <c r="C4" s="150"/>
      <c r="D4" s="80" t="s">
        <v>38</v>
      </c>
      <c r="E4" s="150" t="e">
        <f>INPUT!#REF!</f>
        <v>#REF!</v>
      </c>
      <c r="F4" s="150"/>
      <c r="G4" s="196"/>
      <c r="H4" s="150"/>
      <c r="I4" s="150"/>
      <c r="J4" s="150"/>
      <c r="K4" s="150"/>
      <c r="L4" s="150"/>
      <c r="M4" s="150"/>
    </row>
    <row r="5" spans="1:14" ht="15.9" thickBot="1" x14ac:dyDescent="0.45">
      <c r="A5" s="197"/>
      <c r="B5" s="197"/>
      <c r="C5" s="197"/>
      <c r="D5" s="198" t="s">
        <v>39</v>
      </c>
      <c r="E5" s="197" t="str">
        <f>INPUT!B2</f>
        <v xml:space="preserve"> </v>
      </c>
      <c r="F5" s="197"/>
      <c r="G5" s="199"/>
      <c r="H5" s="197"/>
      <c r="I5" s="197"/>
      <c r="J5" s="197"/>
      <c r="K5" s="197"/>
      <c r="L5" s="197"/>
      <c r="M5" s="197"/>
    </row>
    <row r="6" spans="1:14" ht="15.45" thickTop="1" x14ac:dyDescent="0.35">
      <c r="G6" s="185"/>
    </row>
    <row r="7" spans="1:14" x14ac:dyDescent="0.35">
      <c r="A7" s="48" t="s">
        <v>423</v>
      </c>
      <c r="G7" s="185"/>
    </row>
    <row r="8" spans="1:14" ht="15.45" thickBot="1" x14ac:dyDescent="0.4">
      <c r="A8" s="200" t="s">
        <v>178</v>
      </c>
      <c r="B8" s="50"/>
      <c r="C8" s="50"/>
      <c r="D8" s="50"/>
      <c r="E8" s="50"/>
      <c r="F8" s="50"/>
      <c r="G8" s="201"/>
      <c r="H8" s="50"/>
      <c r="I8" s="50"/>
      <c r="J8" s="50"/>
      <c r="K8" s="50"/>
      <c r="L8" s="50"/>
      <c r="M8" s="50"/>
    </row>
    <row r="9" spans="1:14" ht="15.45" x14ac:dyDescent="0.4">
      <c r="A9" s="48" t="s">
        <v>432</v>
      </c>
      <c r="G9" s="185"/>
      <c r="K9" s="5"/>
    </row>
    <row r="10" spans="1:14" ht="15.45" x14ac:dyDescent="0.4">
      <c r="B10" s="32" t="s">
        <v>196</v>
      </c>
      <c r="D10" s="5"/>
      <c r="E10" s="32" t="s">
        <v>197</v>
      </c>
      <c r="G10" s="263" t="s">
        <v>198</v>
      </c>
      <c r="I10" s="32" t="s">
        <v>197</v>
      </c>
      <c r="K10" s="32" t="s">
        <v>198</v>
      </c>
      <c r="M10" s="32" t="s">
        <v>199</v>
      </c>
    </row>
    <row r="11" spans="1:14" ht="15.45" x14ac:dyDescent="0.4">
      <c r="D11" s="5"/>
      <c r="E11" s="305" t="s">
        <v>355</v>
      </c>
      <c r="F11" s="58"/>
      <c r="G11" s="202"/>
      <c r="I11" s="306" t="s">
        <v>356</v>
      </c>
    </row>
    <row r="12" spans="1:14" x14ac:dyDescent="0.35">
      <c r="E12" s="87"/>
      <c r="F12" s="87"/>
      <c r="G12" s="203"/>
    </row>
    <row r="13" spans="1:14" x14ac:dyDescent="0.35">
      <c r="B13" s="48" t="s">
        <v>313</v>
      </c>
      <c r="E13" s="308">
        <v>396888</v>
      </c>
      <c r="F13" s="87"/>
      <c r="G13" s="203">
        <v>0</v>
      </c>
      <c r="I13" s="308">
        <v>396888</v>
      </c>
      <c r="K13" s="48">
        <v>0</v>
      </c>
      <c r="M13" s="87">
        <f>E13*G13+K13*I13</f>
        <v>0</v>
      </c>
    </row>
    <row r="14" spans="1:14" x14ac:dyDescent="0.35">
      <c r="E14" s="36"/>
      <c r="F14" s="87"/>
      <c r="G14" s="203"/>
      <c r="I14" s="36"/>
      <c r="M14" s="87"/>
    </row>
    <row r="15" spans="1:14" x14ac:dyDescent="0.35">
      <c r="B15" s="48" t="s">
        <v>237</v>
      </c>
      <c r="E15" s="308">
        <v>457608</v>
      </c>
      <c r="F15" s="87"/>
      <c r="G15" s="203">
        <v>0</v>
      </c>
      <c r="I15" s="308">
        <v>457608</v>
      </c>
      <c r="K15" s="48">
        <v>0</v>
      </c>
      <c r="M15" s="87">
        <f>E15*G15+K15*I15</f>
        <v>0</v>
      </c>
    </row>
    <row r="16" spans="1:14" x14ac:dyDescent="0.35">
      <c r="E16" s="36"/>
      <c r="F16" s="87"/>
      <c r="G16" s="203" t="s">
        <v>43</v>
      </c>
      <c r="I16" s="36"/>
      <c r="M16" s="87"/>
    </row>
    <row r="17" spans="1:13" x14ac:dyDescent="0.35">
      <c r="B17" s="48" t="s">
        <v>314</v>
      </c>
      <c r="E17" s="308">
        <v>552000</v>
      </c>
      <c r="F17" s="87"/>
      <c r="G17" s="203">
        <v>0</v>
      </c>
      <c r="I17" s="308">
        <v>552000</v>
      </c>
      <c r="K17" s="48">
        <v>0</v>
      </c>
      <c r="M17" s="87">
        <f>E17*G17+K17*I17</f>
        <v>0</v>
      </c>
    </row>
    <row r="18" spans="1:13" x14ac:dyDescent="0.35">
      <c r="E18" s="36"/>
      <c r="F18" s="87"/>
      <c r="G18" s="203"/>
      <c r="I18" s="36"/>
      <c r="M18" s="87"/>
    </row>
    <row r="19" spans="1:13" x14ac:dyDescent="0.35">
      <c r="B19" s="48" t="s">
        <v>315</v>
      </c>
      <c r="E19" s="308">
        <v>706560</v>
      </c>
      <c r="F19" s="87"/>
      <c r="G19" s="203">
        <v>0</v>
      </c>
      <c r="I19" s="308">
        <v>706560</v>
      </c>
      <c r="K19" s="48">
        <v>0</v>
      </c>
      <c r="M19" s="87">
        <f>E19*G19+K19*I19</f>
        <v>0</v>
      </c>
    </row>
    <row r="20" spans="1:13" x14ac:dyDescent="0.35">
      <c r="E20" s="36"/>
      <c r="F20" s="87"/>
      <c r="G20" s="203"/>
      <c r="I20" s="36"/>
      <c r="M20" s="87"/>
    </row>
    <row r="21" spans="1:13" x14ac:dyDescent="0.35">
      <c r="B21" s="48" t="s">
        <v>316</v>
      </c>
      <c r="E21" s="308">
        <v>787152</v>
      </c>
      <c r="F21" s="87"/>
      <c r="G21" s="203">
        <v>0</v>
      </c>
      <c r="I21" s="308">
        <v>787152</v>
      </c>
      <c r="K21" s="48">
        <v>0</v>
      </c>
      <c r="M21" s="87">
        <f>E21*G21+K21*I21</f>
        <v>0</v>
      </c>
    </row>
    <row r="22" spans="1:13" x14ac:dyDescent="0.35">
      <c r="G22" s="185"/>
      <c r="M22" s="204"/>
    </row>
    <row r="23" spans="1:13" x14ac:dyDescent="0.35">
      <c r="G23" s="185"/>
      <c r="I23" s="58" t="s">
        <v>200</v>
      </c>
      <c r="K23" s="48">
        <f>K21+K19+K17+K15+K13</f>
        <v>0</v>
      </c>
      <c r="M23" s="204"/>
    </row>
    <row r="24" spans="1:13" x14ac:dyDescent="0.35">
      <c r="G24" s="185"/>
      <c r="M24" s="204"/>
    </row>
    <row r="25" spans="1:13" x14ac:dyDescent="0.35">
      <c r="G25" s="185"/>
      <c r="M25" s="87"/>
    </row>
    <row r="26" spans="1:13" ht="15.45" x14ac:dyDescent="0.4">
      <c r="A26" s="48" t="s">
        <v>433</v>
      </c>
      <c r="G26" s="185"/>
      <c r="H26" s="5"/>
      <c r="I26" s="5"/>
      <c r="J26" s="5"/>
      <c r="K26" s="32" t="s">
        <v>201</v>
      </c>
      <c r="L26" s="5"/>
      <c r="M26" s="33">
        <f>M17+M19+M21+M13+M15</f>
        <v>0</v>
      </c>
    </row>
    <row r="27" spans="1:13" x14ac:dyDescent="0.35">
      <c r="G27" s="185"/>
    </row>
    <row r="28" spans="1:13" x14ac:dyDescent="0.35">
      <c r="A28" s="48" t="s">
        <v>202</v>
      </c>
      <c r="G28" s="185"/>
    </row>
    <row r="29" spans="1:13" x14ac:dyDescent="0.35">
      <c r="A29" s="48" t="s">
        <v>322</v>
      </c>
      <c r="G29" s="185"/>
    </row>
    <row r="30" spans="1:13" x14ac:dyDescent="0.35">
      <c r="A30" s="48" t="s">
        <v>271</v>
      </c>
      <c r="G30" s="185"/>
      <c r="L30" s="325"/>
      <c r="M30" s="326" t="s">
        <v>317</v>
      </c>
    </row>
    <row r="31" spans="1:13" ht="15.45" thickBot="1" x14ac:dyDescent="0.4">
      <c r="G31" s="185"/>
    </row>
    <row r="32" spans="1:13" ht="15.45" thickBot="1" x14ac:dyDescent="0.4">
      <c r="A32" s="205"/>
      <c r="B32" s="48" t="s">
        <v>310</v>
      </c>
      <c r="G32" s="185"/>
      <c r="K32" s="58" t="s">
        <v>343</v>
      </c>
      <c r="M32" s="227">
        <f>M26*0.2</f>
        <v>0</v>
      </c>
    </row>
    <row r="33" spans="1:13" ht="15.45" thickBot="1" x14ac:dyDescent="0.4"/>
    <row r="34" spans="1:13" ht="15.45" thickBot="1" x14ac:dyDescent="0.4">
      <c r="A34" s="205"/>
      <c r="B34" s="48" t="s">
        <v>367</v>
      </c>
      <c r="K34" s="58" t="s">
        <v>366</v>
      </c>
      <c r="M34" s="227">
        <f>M26*0.05</f>
        <v>0</v>
      </c>
    </row>
    <row r="35" spans="1:13" ht="15.45" thickBot="1" x14ac:dyDescent="0.4"/>
    <row r="36" spans="1:13" ht="15.45" thickBot="1" x14ac:dyDescent="0.4">
      <c r="A36" s="205" t="s">
        <v>43</v>
      </c>
      <c r="B36" s="48" t="s">
        <v>344</v>
      </c>
      <c r="K36" s="58" t="s">
        <v>295</v>
      </c>
      <c r="M36" s="206">
        <f>+(M26*0.02)</f>
        <v>0</v>
      </c>
    </row>
    <row r="37" spans="1:13" ht="15.45" thickBot="1" x14ac:dyDescent="0.4"/>
    <row r="38" spans="1:13" ht="15.45" thickBot="1" x14ac:dyDescent="0.4">
      <c r="A38" s="205"/>
      <c r="B38" s="48" t="s">
        <v>346</v>
      </c>
      <c r="K38" s="58" t="s">
        <v>296</v>
      </c>
      <c r="M38" s="206">
        <f>+(M26*0.07)</f>
        <v>0</v>
      </c>
    </row>
    <row r="39" spans="1:13" x14ac:dyDescent="0.35">
      <c r="B39" s="48" t="s">
        <v>345</v>
      </c>
    </row>
    <row r="40" spans="1:13" ht="15.45" thickBot="1" x14ac:dyDescent="0.4"/>
    <row r="41" spans="1:13" ht="15.45" thickBot="1" x14ac:dyDescent="0.4">
      <c r="A41" s="205"/>
      <c r="B41" s="48" t="s">
        <v>203</v>
      </c>
      <c r="K41" s="58" t="s">
        <v>295</v>
      </c>
      <c r="M41" s="206">
        <f>+(M26*0.02)</f>
        <v>0</v>
      </c>
    </row>
    <row r="42" spans="1:13" ht="15.45" thickBot="1" x14ac:dyDescent="0.4"/>
    <row r="43" spans="1:13" ht="15.45" thickBot="1" x14ac:dyDescent="0.4">
      <c r="A43" s="205"/>
      <c r="B43" s="48" t="s">
        <v>357</v>
      </c>
      <c r="K43" s="58" t="s">
        <v>353</v>
      </c>
      <c r="M43" s="87">
        <f>M26*0.1</f>
        <v>0</v>
      </c>
    </row>
    <row r="44" spans="1:13" x14ac:dyDescent="0.35">
      <c r="K44" s="58"/>
      <c r="M44" s="87"/>
    </row>
    <row r="45" spans="1:13" ht="15.45" x14ac:dyDescent="0.4">
      <c r="K45" s="32" t="s">
        <v>311</v>
      </c>
      <c r="M45" s="59">
        <f>IF(M41+M38+M36+M32+M43&gt;M26*0.39,M26*0.39,M41+M38+M36+M32+M43)</f>
        <v>0</v>
      </c>
    </row>
    <row r="46" spans="1:13" ht="15.45" x14ac:dyDescent="0.4">
      <c r="G46" s="185"/>
      <c r="K46" s="32" t="s">
        <v>354</v>
      </c>
    </row>
    <row r="47" spans="1:13" ht="15.45" thickBot="1" x14ac:dyDescent="0.4">
      <c r="G47" s="185"/>
      <c r="K47" s="58"/>
    </row>
    <row r="48" spans="1:13" ht="15.45" thickBot="1" x14ac:dyDescent="0.4">
      <c r="A48" s="205" t="s">
        <v>430</v>
      </c>
      <c r="B48" s="48" t="s">
        <v>204</v>
      </c>
      <c r="G48" s="185"/>
      <c r="K48" s="58"/>
      <c r="M48" s="87">
        <v>0</v>
      </c>
    </row>
    <row r="49" spans="1:13" ht="15.45" thickBot="1" x14ac:dyDescent="0.4">
      <c r="A49" s="48" t="s">
        <v>431</v>
      </c>
      <c r="G49" s="185"/>
    </row>
    <row r="50" spans="1:13" ht="15.45" thickBot="1" x14ac:dyDescent="0.4">
      <c r="A50" s="205" t="s">
        <v>43</v>
      </c>
      <c r="B50" s="48" t="s">
        <v>369</v>
      </c>
      <c r="G50" s="185"/>
      <c r="J50" s="58" t="s">
        <v>368</v>
      </c>
      <c r="K50" s="310"/>
      <c r="L50" s="48" t="s">
        <v>43</v>
      </c>
      <c r="M50" s="243">
        <f>M26*K50</f>
        <v>0</v>
      </c>
    </row>
    <row r="51" spans="1:13" x14ac:dyDescent="0.35">
      <c r="B51" s="48" t="s">
        <v>370</v>
      </c>
      <c r="G51" s="185"/>
      <c r="K51" s="48" t="s">
        <v>371</v>
      </c>
    </row>
    <row r="52" spans="1:13" ht="15.45" thickBot="1" x14ac:dyDescent="0.4">
      <c r="G52" s="185"/>
    </row>
    <row r="53" spans="1:13" ht="15.45" thickBot="1" x14ac:dyDescent="0.4">
      <c r="A53" s="205" t="s">
        <v>43</v>
      </c>
      <c r="B53" s="334" t="s">
        <v>358</v>
      </c>
      <c r="C53" s="335"/>
      <c r="D53" s="335"/>
      <c r="E53" s="335"/>
      <c r="F53" s="335"/>
      <c r="G53" s="335"/>
      <c r="H53" s="335"/>
      <c r="I53" s="335"/>
      <c r="J53" s="335"/>
      <c r="K53" s="335"/>
      <c r="M53" s="87">
        <v>0</v>
      </c>
    </row>
    <row r="54" spans="1:13" x14ac:dyDescent="0.35">
      <c r="B54" s="48" t="s">
        <v>359</v>
      </c>
      <c r="G54" s="185"/>
      <c r="M54" s="87"/>
    </row>
    <row r="55" spans="1:13" ht="15.45" thickBot="1" x14ac:dyDescent="0.4">
      <c r="B55" s="31"/>
      <c r="G55" s="185"/>
      <c r="M55" s="87"/>
    </row>
    <row r="56" spans="1:13" ht="15.45" thickBot="1" x14ac:dyDescent="0.4">
      <c r="A56" s="205" t="s">
        <v>43</v>
      </c>
      <c r="B56" s="48" t="s">
        <v>363</v>
      </c>
      <c r="G56" s="185"/>
      <c r="M56" s="87"/>
    </row>
    <row r="57" spans="1:13" x14ac:dyDescent="0.35">
      <c r="B57" s="48" t="s">
        <v>360</v>
      </c>
      <c r="G57" s="185"/>
      <c r="K57" s="58" t="s">
        <v>43</v>
      </c>
      <c r="M57" s="206">
        <v>0</v>
      </c>
    </row>
    <row r="58" spans="1:13" ht="15.45" thickBot="1" x14ac:dyDescent="0.4">
      <c r="G58" s="185"/>
      <c r="K58" s="58"/>
    </row>
    <row r="59" spans="1:13" ht="15.45" thickBot="1" x14ac:dyDescent="0.4">
      <c r="A59" s="205" t="s">
        <v>43</v>
      </c>
      <c r="B59" s="48" t="s">
        <v>293</v>
      </c>
      <c r="G59" s="185"/>
    </row>
    <row r="60" spans="1:13" x14ac:dyDescent="0.35">
      <c r="B60" s="48" t="s">
        <v>294</v>
      </c>
      <c r="G60" s="185"/>
      <c r="K60" s="58" t="s">
        <v>297</v>
      </c>
      <c r="M60" s="206">
        <f>+($M$26*0.015)</f>
        <v>0</v>
      </c>
    </row>
    <row r="61" spans="1:13" ht="15.45" thickBot="1" x14ac:dyDescent="0.4">
      <c r="G61" s="185"/>
    </row>
    <row r="62" spans="1:13" ht="15.45" thickBot="1" x14ac:dyDescent="0.4">
      <c r="A62" s="205"/>
      <c r="B62" s="48" t="s">
        <v>407</v>
      </c>
      <c r="G62" s="185"/>
      <c r="M62" s="324">
        <f>$M$26*0.1</f>
        <v>0</v>
      </c>
    </row>
    <row r="63" spans="1:13" x14ac:dyDescent="0.35">
      <c r="B63" s="48" t="s">
        <v>408</v>
      </c>
      <c r="G63" s="185"/>
    </row>
    <row r="64" spans="1:13" x14ac:dyDescent="0.35">
      <c r="G64" s="185"/>
      <c r="K64" s="58"/>
      <c r="M64" s="206"/>
    </row>
    <row r="65" spans="1:13" ht="15.45" x14ac:dyDescent="0.4">
      <c r="K65" s="32" t="s">
        <v>365</v>
      </c>
      <c r="M65" s="323">
        <f>SUM(M48:M62)+M45+M26</f>
        <v>0</v>
      </c>
    </row>
    <row r="66" spans="1:13" ht="15.45" x14ac:dyDescent="0.4">
      <c r="K66" s="32" t="s">
        <v>43</v>
      </c>
      <c r="M66" s="60" t="s">
        <v>43</v>
      </c>
    </row>
    <row r="67" spans="1:13" ht="15.45" x14ac:dyDescent="0.4">
      <c r="J67" s="5"/>
      <c r="K67" s="32" t="s">
        <v>376</v>
      </c>
      <c r="M67" s="66">
        <f>(M65-M57-M53)*1.13</f>
        <v>0</v>
      </c>
    </row>
    <row r="68" spans="1:13" ht="15.45" x14ac:dyDescent="0.4">
      <c r="J68" s="5" t="s">
        <v>275</v>
      </c>
      <c r="K68" s="5"/>
      <c r="M68" s="66">
        <f>COSTS!J95+COSTS!K95</f>
        <v>0</v>
      </c>
    </row>
    <row r="70" spans="1:13" ht="15.45" x14ac:dyDescent="0.4">
      <c r="A70" s="5" t="s">
        <v>424</v>
      </c>
    </row>
  </sheetData>
  <mergeCells count="1">
    <mergeCell ref="B53:K53"/>
  </mergeCells>
  <phoneticPr fontId="2" type="noConversion"/>
  <hyperlinks>
    <hyperlink ref="A8" location="INPUT!A1" display="(back to menu)" xr:uid="{00000000-0004-0000-0600-000000000000}"/>
  </hyperlinks>
  <printOptions horizontalCentered="1" verticalCentered="1"/>
  <pageMargins left="0.75" right="0.75" top="1" bottom="1" header="0.5" footer="0.5"/>
  <pageSetup scale="44" orientation="landscape" r:id="rId1"/>
  <headerFooter>
    <oddHeader>&amp;C&amp;"Verdana,Bold"&amp;11 2024 GCAHT Affordable Housing NOFA
Project Proforma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9"/>
  <sheetViews>
    <sheetView zoomScale="75" zoomScaleNormal="75" workbookViewId="0">
      <selection activeCell="B2" sqref="B2"/>
    </sheetView>
  </sheetViews>
  <sheetFormatPr defaultColWidth="11.5625" defaultRowHeight="12.45" x14ac:dyDescent="0.3"/>
  <cols>
    <col min="1" max="1" width="16.125" style="272" bestFit="1" customWidth="1"/>
    <col min="2" max="2" width="11.5625" style="272" customWidth="1"/>
    <col min="3" max="6" width="8.4375" style="272" customWidth="1"/>
    <col min="7" max="16384" width="11.5625" style="272"/>
  </cols>
  <sheetData>
    <row r="1" spans="1:6" x14ac:dyDescent="0.3">
      <c r="A1" s="268" t="s">
        <v>226</v>
      </c>
      <c r="B1" s="269"/>
      <c r="C1" s="269"/>
      <c r="D1" s="270"/>
      <c r="E1" s="270"/>
      <c r="F1" s="271"/>
    </row>
    <row r="2" spans="1:6" x14ac:dyDescent="0.3">
      <c r="A2" s="268" t="s">
        <v>440</v>
      </c>
      <c r="B2" s="269"/>
      <c r="C2" s="269"/>
      <c r="D2" s="273"/>
      <c r="E2" s="273"/>
      <c r="F2" s="271"/>
    </row>
    <row r="3" spans="1:6" x14ac:dyDescent="0.3">
      <c r="A3" s="274" t="s">
        <v>178</v>
      </c>
      <c r="B3" s="269"/>
      <c r="C3" s="271"/>
      <c r="D3" s="271"/>
      <c r="E3" s="271"/>
      <c r="F3" s="271"/>
    </row>
    <row r="4" spans="1:6" x14ac:dyDescent="0.3">
      <c r="A4" s="275"/>
      <c r="B4" s="276" t="s">
        <v>37</v>
      </c>
      <c r="C4" s="271"/>
      <c r="D4" s="271" t="str">
        <f>INPUT!B1</f>
        <v xml:space="preserve"> </v>
      </c>
      <c r="E4" s="271"/>
      <c r="F4" s="271"/>
    </row>
    <row r="5" spans="1:6" x14ac:dyDescent="0.3">
      <c r="A5" s="275"/>
      <c r="B5" s="276" t="s">
        <v>38</v>
      </c>
      <c r="C5" s="271"/>
      <c r="D5" s="271" t="e">
        <f>INPUT!#REF!</f>
        <v>#REF!</v>
      </c>
      <c r="E5" s="271"/>
      <c r="F5" s="271"/>
    </row>
    <row r="6" spans="1:6" ht="12.9" thickBot="1" x14ac:dyDescent="0.35">
      <c r="A6" s="277"/>
      <c r="B6" s="278" t="s">
        <v>51</v>
      </c>
      <c r="C6" s="279"/>
      <c r="D6" s="279" t="str">
        <f>INPUT!B2</f>
        <v xml:space="preserve"> </v>
      </c>
      <c r="E6" s="279"/>
      <c r="F6" s="279"/>
    </row>
    <row r="7" spans="1:6" ht="12.9" thickTop="1" x14ac:dyDescent="0.3">
      <c r="B7" s="280"/>
      <c r="C7" s="281"/>
      <c r="D7" s="282"/>
      <c r="E7" s="282"/>
      <c r="F7" s="281"/>
    </row>
    <row r="8" spans="1:6" x14ac:dyDescent="0.3">
      <c r="A8" s="282"/>
      <c r="B8" s="282"/>
      <c r="C8" s="282"/>
      <c r="D8" s="282"/>
      <c r="E8" s="282"/>
      <c r="F8" s="282"/>
    </row>
    <row r="9" spans="1:6" x14ac:dyDescent="0.3">
      <c r="A9" s="282" t="s">
        <v>432</v>
      </c>
      <c r="B9" s="282"/>
      <c r="C9" s="282"/>
      <c r="D9" s="282"/>
      <c r="E9" s="282"/>
      <c r="F9" s="282"/>
    </row>
    <row r="10" spans="1:6" x14ac:dyDescent="0.3">
      <c r="A10" s="282"/>
      <c r="B10" s="282"/>
      <c r="C10" s="282"/>
      <c r="D10" s="282"/>
      <c r="E10" s="282"/>
      <c r="F10" s="282"/>
    </row>
    <row r="11" spans="1:6" ht="12.9" thickBot="1" x14ac:dyDescent="0.35">
      <c r="A11" s="282"/>
      <c r="B11" s="282"/>
      <c r="C11" s="283" t="s">
        <v>53</v>
      </c>
      <c r="D11" s="283" t="s">
        <v>98</v>
      </c>
      <c r="E11" s="283" t="s">
        <v>414</v>
      </c>
      <c r="F11" s="283" t="s">
        <v>55</v>
      </c>
    </row>
    <row r="12" spans="1:6" x14ac:dyDescent="0.3">
      <c r="A12" s="282" t="s">
        <v>291</v>
      </c>
      <c r="B12" s="282"/>
      <c r="C12" s="271"/>
      <c r="D12" s="284" t="e">
        <f>+C12/INPUT!$B$25</f>
        <v>#DIV/0!</v>
      </c>
      <c r="E12" s="284" t="e">
        <f>C12/RENT!$I$54</f>
        <v>#DIV/0!</v>
      </c>
      <c r="F12" s="285" t="e">
        <f t="shared" ref="F12:F18" si="0">C12/C$18</f>
        <v>#DIV/0!</v>
      </c>
    </row>
    <row r="13" spans="1:6" x14ac:dyDescent="0.3">
      <c r="A13" s="282" t="s">
        <v>292</v>
      </c>
      <c r="B13" s="282"/>
      <c r="C13" s="271" t="s">
        <v>43</v>
      </c>
      <c r="D13" s="284" t="e">
        <f>+C13/INPUT!$B$25</f>
        <v>#VALUE!</v>
      </c>
      <c r="E13" s="284" t="e">
        <f>C13/RENT!$I$54</f>
        <v>#VALUE!</v>
      </c>
      <c r="F13" s="285" t="e">
        <f t="shared" si="0"/>
        <v>#VALUE!</v>
      </c>
    </row>
    <row r="14" spans="1:6" x14ac:dyDescent="0.3">
      <c r="A14" s="282" t="s">
        <v>205</v>
      </c>
      <c r="B14" s="282"/>
      <c r="C14" s="284" t="s">
        <v>43</v>
      </c>
      <c r="D14" s="284" t="e">
        <f>+C14/INPUT!$B$25</f>
        <v>#VALUE!</v>
      </c>
      <c r="E14" s="284" t="e">
        <f>C14/RENT!$I$54</f>
        <v>#VALUE!</v>
      </c>
      <c r="F14" s="285" t="e">
        <f t="shared" si="0"/>
        <v>#VALUE!</v>
      </c>
    </row>
    <row r="15" spans="1:6" x14ac:dyDescent="0.3">
      <c r="A15" s="282" t="s">
        <v>211</v>
      </c>
      <c r="B15" s="282"/>
      <c r="C15" s="284" t="s">
        <v>43</v>
      </c>
      <c r="D15" s="284" t="e">
        <f>+C15/INPUT!$B$25</f>
        <v>#VALUE!</v>
      </c>
      <c r="E15" s="284" t="e">
        <f>C15/RENT!$I$54</f>
        <v>#VALUE!</v>
      </c>
      <c r="F15" s="285" t="e">
        <f t="shared" si="0"/>
        <v>#VALUE!</v>
      </c>
    </row>
    <row r="16" spans="1:6" x14ac:dyDescent="0.3">
      <c r="A16" s="286" t="s">
        <v>210</v>
      </c>
      <c r="B16" s="282"/>
      <c r="C16" s="271" t="s">
        <v>43</v>
      </c>
      <c r="D16" s="284" t="e">
        <f>+C16/INPUT!$B$25</f>
        <v>#VALUE!</v>
      </c>
      <c r="E16" s="284" t="e">
        <f>C16/RENT!$I$54</f>
        <v>#VALUE!</v>
      </c>
      <c r="F16" s="285" t="e">
        <f t="shared" si="0"/>
        <v>#VALUE!</v>
      </c>
    </row>
    <row r="17" spans="1:6" ht="12.9" thickBot="1" x14ac:dyDescent="0.35">
      <c r="A17" s="287" t="s">
        <v>206</v>
      </c>
      <c r="B17" s="282"/>
      <c r="C17" s="288" t="s">
        <v>43</v>
      </c>
      <c r="D17" s="288" t="e">
        <f>+C17/INPUT!$B$25</f>
        <v>#VALUE!</v>
      </c>
      <c r="E17" s="288" t="e">
        <f>C17/RENT!$I$54</f>
        <v>#VALUE!</v>
      </c>
      <c r="F17" s="289" t="e">
        <f t="shared" si="0"/>
        <v>#VALUE!</v>
      </c>
    </row>
    <row r="18" spans="1:6" x14ac:dyDescent="0.3">
      <c r="A18" s="282" t="s">
        <v>413</v>
      </c>
      <c r="B18" s="282"/>
      <c r="C18" s="284">
        <f>SUM(C12:C17)</f>
        <v>0</v>
      </c>
      <c r="D18" s="284" t="e">
        <f>+C18/INPUT!$B$25</f>
        <v>#DIV/0!</v>
      </c>
      <c r="E18" s="284" t="e">
        <f>C18/RENT!$I$54</f>
        <v>#DIV/0!</v>
      </c>
      <c r="F18" s="285" t="e">
        <f t="shared" si="0"/>
        <v>#DIV/0!</v>
      </c>
    </row>
    <row r="19" spans="1:6" x14ac:dyDescent="0.3">
      <c r="A19" s="282"/>
      <c r="B19" s="282"/>
      <c r="C19" s="282"/>
      <c r="D19" s="282"/>
      <c r="E19" s="282"/>
      <c r="F19" s="282"/>
    </row>
    <row r="20" spans="1:6" x14ac:dyDescent="0.3">
      <c r="A20" s="282" t="s">
        <v>207</v>
      </c>
      <c r="B20" s="282"/>
      <c r="C20" s="282"/>
      <c r="D20" s="282"/>
      <c r="E20" s="282"/>
      <c r="F20" s="282"/>
    </row>
    <row r="21" spans="1:6" ht="12.9" thickBot="1" x14ac:dyDescent="0.35">
      <c r="A21" s="282"/>
      <c r="B21" s="282"/>
      <c r="C21" s="283" t="s">
        <v>208</v>
      </c>
      <c r="D21" s="283" t="s">
        <v>98</v>
      </c>
      <c r="E21" s="283" t="s">
        <v>414</v>
      </c>
      <c r="F21" s="283" t="s">
        <v>55</v>
      </c>
    </row>
    <row r="22" spans="1:6" x14ac:dyDescent="0.3">
      <c r="A22" s="284" t="s">
        <v>209</v>
      </c>
      <c r="B22" s="284"/>
      <c r="C22" s="284">
        <v>0</v>
      </c>
      <c r="D22" s="284" t="e">
        <f>+C22/INPUT!$B$25</f>
        <v>#DIV/0!</v>
      </c>
      <c r="E22" s="327" t="e">
        <f>C22/RENT!$I$54</f>
        <v>#DIV/0!</v>
      </c>
      <c r="F22" s="285" t="e">
        <f t="shared" ref="F22:F27" si="1">C22/$C$28</f>
        <v>#VALUE!</v>
      </c>
    </row>
    <row r="23" spans="1:6" x14ac:dyDescent="0.3">
      <c r="A23" s="284" t="s">
        <v>292</v>
      </c>
      <c r="B23" s="284"/>
      <c r="C23" s="271">
        <v>0</v>
      </c>
      <c r="D23" s="284" t="e">
        <f>+C23/INPUT!$B$25</f>
        <v>#DIV/0!</v>
      </c>
      <c r="E23" s="327" t="e">
        <f>C23/RENT!$I$54</f>
        <v>#DIV/0!</v>
      </c>
      <c r="F23" s="285" t="e">
        <f t="shared" si="1"/>
        <v>#VALUE!</v>
      </c>
    </row>
    <row r="24" spans="1:6" x14ac:dyDescent="0.3">
      <c r="A24" s="284" t="s">
        <v>205</v>
      </c>
      <c r="B24" s="284"/>
      <c r="C24" s="284" t="e">
        <f>TCAC!B58</f>
        <v>#VALUE!</v>
      </c>
      <c r="D24" s="284" t="e">
        <f>+C24/INPUT!$B$25</f>
        <v>#VALUE!</v>
      </c>
      <c r="E24" s="327" t="e">
        <f>C24/RENT!$I$54</f>
        <v>#VALUE!</v>
      </c>
      <c r="F24" s="285" t="e">
        <f t="shared" si="1"/>
        <v>#VALUE!</v>
      </c>
    </row>
    <row r="25" spans="1:6" x14ac:dyDescent="0.3">
      <c r="A25" s="290" t="s">
        <v>206</v>
      </c>
      <c r="B25" s="284"/>
      <c r="C25" s="271">
        <v>0</v>
      </c>
      <c r="D25" s="284" t="e">
        <f>+C25/INPUT!$B$25</f>
        <v>#DIV/0!</v>
      </c>
      <c r="E25" s="327" t="e">
        <f>C25/RENT!$I$54</f>
        <v>#DIV/0!</v>
      </c>
      <c r="F25" s="285" t="e">
        <f t="shared" si="1"/>
        <v>#VALUE!</v>
      </c>
    </row>
    <row r="26" spans="1:6" x14ac:dyDescent="0.3">
      <c r="A26" s="284" t="s">
        <v>433</v>
      </c>
      <c r="B26" s="284"/>
      <c r="C26" s="271">
        <v>0</v>
      </c>
      <c r="D26" s="284" t="e">
        <f>+C26/INPUT!$B$25</f>
        <v>#DIV/0!</v>
      </c>
      <c r="E26" s="327" t="e">
        <f>C26/RENT!$I$54</f>
        <v>#DIV/0!</v>
      </c>
      <c r="F26" s="285" t="e">
        <f t="shared" si="1"/>
        <v>#VALUE!</v>
      </c>
    </row>
    <row r="27" spans="1:6" ht="12.9" thickBot="1" x14ac:dyDescent="0.35">
      <c r="A27" s="284" t="s">
        <v>411</v>
      </c>
      <c r="B27" s="284"/>
      <c r="C27" s="288">
        <v>0</v>
      </c>
      <c r="D27" s="288" t="e">
        <f>+C27/INPUT!$B$25</f>
        <v>#DIV/0!</v>
      </c>
      <c r="E27" s="288" t="e">
        <f>C27/RENT!$I$54</f>
        <v>#DIV/0!</v>
      </c>
      <c r="F27" s="288" t="e">
        <f t="shared" si="1"/>
        <v>#VALUE!</v>
      </c>
    </row>
    <row r="28" spans="1:6" x14ac:dyDescent="0.3">
      <c r="A28" s="284" t="s">
        <v>412</v>
      </c>
      <c r="B28" s="284"/>
      <c r="C28" s="281" t="e">
        <f>SUM(C22:C27)</f>
        <v>#VALUE!</v>
      </c>
      <c r="D28" s="284" t="e">
        <f>+C28/INPUT!$B$25</f>
        <v>#VALUE!</v>
      </c>
      <c r="E28" s="327" t="e">
        <f>C28/RENT!$I$54</f>
        <v>#VALUE!</v>
      </c>
      <c r="F28" s="281" t="e">
        <f>SUM(F22:F27)</f>
        <v>#VALUE!</v>
      </c>
    </row>
    <row r="29" spans="1:6" x14ac:dyDescent="0.3">
      <c r="A29" s="282"/>
      <c r="B29" s="282"/>
      <c r="C29" s="282"/>
      <c r="D29" s="282"/>
      <c r="E29" s="282"/>
      <c r="F29" s="282"/>
    </row>
    <row r="30" spans="1:6" x14ac:dyDescent="0.3">
      <c r="A30" s="291" t="s">
        <v>229</v>
      </c>
      <c r="B30" s="282"/>
      <c r="C30" s="282"/>
      <c r="D30" s="282"/>
      <c r="E30" s="282"/>
      <c r="F30" s="282"/>
    </row>
    <row r="31" spans="1:6" x14ac:dyDescent="0.3">
      <c r="A31" s="282"/>
      <c r="B31" s="282"/>
      <c r="C31" s="282"/>
      <c r="D31" s="282"/>
      <c r="E31" s="282"/>
      <c r="F31" s="282"/>
    </row>
    <row r="32" spans="1:6" x14ac:dyDescent="0.3">
      <c r="A32" s="282"/>
      <c r="B32" s="292"/>
      <c r="C32" s="293"/>
      <c r="D32" s="281"/>
      <c r="E32" s="281"/>
      <c r="F32" s="281"/>
    </row>
    <row r="33" spans="1:6" x14ac:dyDescent="0.3">
      <c r="A33" s="282"/>
      <c r="B33" s="292"/>
      <c r="C33" s="281"/>
      <c r="D33" s="281"/>
      <c r="E33" s="281"/>
      <c r="F33" s="281"/>
    </row>
    <row r="34" spans="1:6" x14ac:dyDescent="0.3">
      <c r="A34" s="282"/>
      <c r="B34" s="292"/>
      <c r="C34" s="281"/>
      <c r="D34" s="281"/>
      <c r="E34" s="281"/>
      <c r="F34" s="281"/>
    </row>
    <row r="35" spans="1:6" x14ac:dyDescent="0.3">
      <c r="A35" s="282"/>
      <c r="B35" s="292"/>
      <c r="C35" s="281"/>
      <c r="D35" s="281"/>
      <c r="E35" s="281"/>
      <c r="F35" s="281"/>
    </row>
    <row r="36" spans="1:6" x14ac:dyDescent="0.3">
      <c r="A36" s="282"/>
      <c r="B36" s="292"/>
      <c r="C36" s="281"/>
      <c r="D36" s="281"/>
      <c r="E36" s="281"/>
      <c r="F36" s="281"/>
    </row>
    <row r="37" spans="1:6" x14ac:dyDescent="0.3">
      <c r="A37" s="282"/>
      <c r="B37" s="282"/>
      <c r="C37" s="293"/>
      <c r="D37" s="282"/>
      <c r="E37" s="282"/>
      <c r="F37" s="293"/>
    </row>
    <row r="48" spans="1:6" x14ac:dyDescent="0.3">
      <c r="A48" s="272" t="s">
        <v>430</v>
      </c>
    </row>
    <row r="49" spans="1:1" x14ac:dyDescent="0.3">
      <c r="A49" s="272" t="s">
        <v>431</v>
      </c>
    </row>
  </sheetData>
  <phoneticPr fontId="2" type="noConversion"/>
  <hyperlinks>
    <hyperlink ref="A3" location="INPUT!A1" display="(back to menu)" xr:uid="{00000000-0004-0000-0700-000000000000}"/>
  </hyperlinks>
  <printOptions horizontalCentered="1" verticalCentered="1"/>
  <pageMargins left="0.75" right="0.75" top="1" bottom="1" header="0.5" footer="0.5"/>
  <pageSetup orientation="landscape" r:id="rId1"/>
  <headerFooter>
    <oddHeader>&amp;C&amp;"Verdana,Bold"&amp;11 2024 GCAHT Affordable Housing NOFA
Project Proforma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9"/>
  <sheetViews>
    <sheetView zoomScaleNormal="100" workbookViewId="0">
      <selection activeCell="B2" sqref="B2"/>
    </sheetView>
  </sheetViews>
  <sheetFormatPr defaultColWidth="11.5625" defaultRowHeight="15" x14ac:dyDescent="0.35"/>
  <cols>
    <col min="1" max="1" width="12.875" style="48" bestFit="1" customWidth="1"/>
    <col min="2" max="2" width="11.5625" style="48" customWidth="1"/>
    <col min="3" max="3" width="12" style="48" bestFit="1" customWidth="1"/>
    <col min="4" max="4" width="11.4375" style="48" customWidth="1"/>
    <col min="5" max="5" width="11.4375" style="48" bestFit="1" customWidth="1"/>
    <col min="6" max="6" width="11" style="48" customWidth="1"/>
    <col min="7" max="16384" width="11.5625" style="48"/>
  </cols>
  <sheetData>
    <row r="1" spans="1:6" ht="15.45" x14ac:dyDescent="0.4">
      <c r="A1" s="30" t="s">
        <v>319</v>
      </c>
      <c r="B1" s="150"/>
      <c r="C1" s="150"/>
      <c r="D1" s="150"/>
      <c r="E1" s="150"/>
      <c r="F1" s="211" t="s">
        <v>43</v>
      </c>
    </row>
    <row r="2" spans="1:6" ht="15.45" x14ac:dyDescent="0.4">
      <c r="A2" s="30" t="s">
        <v>441</v>
      </c>
      <c r="B2" s="150"/>
      <c r="C2" s="150"/>
      <c r="D2" s="150"/>
      <c r="E2" s="150"/>
      <c r="F2" s="150"/>
    </row>
    <row r="3" spans="1:6" x14ac:dyDescent="0.35">
      <c r="A3" s="150"/>
      <c r="B3" s="150"/>
      <c r="C3" s="150"/>
      <c r="D3" s="150"/>
      <c r="E3" s="150"/>
      <c r="F3" s="150"/>
    </row>
    <row r="4" spans="1:6" ht="15.45" x14ac:dyDescent="0.4">
      <c r="A4" s="208" t="s">
        <v>178</v>
      </c>
      <c r="B4" s="150"/>
      <c r="C4" s="209" t="s">
        <v>37</v>
      </c>
      <c r="D4" s="150"/>
      <c r="E4" s="150" t="str">
        <f>INPUT!B1</f>
        <v xml:space="preserve"> </v>
      </c>
      <c r="F4" s="150"/>
    </row>
    <row r="5" spans="1:6" ht="15.45" x14ac:dyDescent="0.4">
      <c r="A5" s="44"/>
      <c r="B5" s="150"/>
      <c r="C5" s="209" t="s">
        <v>96</v>
      </c>
      <c r="D5" s="150"/>
      <c r="E5" s="150" t="e">
        <f>INPUT!#REF!</f>
        <v>#REF!</v>
      </c>
      <c r="F5" s="150"/>
    </row>
    <row r="6" spans="1:6" ht="15.9" thickBot="1" x14ac:dyDescent="0.45">
      <c r="A6" s="61"/>
      <c r="B6" s="197"/>
      <c r="C6" s="210" t="s">
        <v>51</v>
      </c>
      <c r="D6" s="197"/>
      <c r="E6" s="197" t="str">
        <f>INPUT!B2</f>
        <v xml:space="preserve"> </v>
      </c>
      <c r="F6" s="212" t="s">
        <v>43</v>
      </c>
    </row>
    <row r="7" spans="1:6" ht="15.45" thickTop="1" x14ac:dyDescent="0.35"/>
    <row r="8" spans="1:6" ht="15.45" x14ac:dyDescent="0.4">
      <c r="A8" s="49"/>
    </row>
    <row r="9" spans="1:6" ht="15.45" x14ac:dyDescent="0.4">
      <c r="A9" s="5" t="s">
        <v>432</v>
      </c>
    </row>
    <row r="10" spans="1:6" ht="15.45" x14ac:dyDescent="0.4">
      <c r="A10" s="5"/>
    </row>
    <row r="11" spans="1:6" x14ac:dyDescent="0.35">
      <c r="B11" s="51" t="s">
        <v>231</v>
      </c>
      <c r="D11" s="51" t="s">
        <v>59</v>
      </c>
    </row>
    <row r="12" spans="1:6" x14ac:dyDescent="0.35">
      <c r="B12" s="51" t="s">
        <v>212</v>
      </c>
      <c r="C12" s="51" t="s">
        <v>213</v>
      </c>
      <c r="D12" s="51" t="s">
        <v>214</v>
      </c>
      <c r="E12" s="51" t="s">
        <v>235</v>
      </c>
      <c r="F12" s="51" t="s">
        <v>53</v>
      </c>
    </row>
    <row r="13" spans="1:6" ht="15.45" thickBot="1" x14ac:dyDescent="0.4">
      <c r="A13" s="52"/>
      <c r="B13" s="53"/>
      <c r="C13" s="53" t="s">
        <v>43</v>
      </c>
      <c r="D13" s="53" t="s">
        <v>230</v>
      </c>
      <c r="E13" s="53" t="s">
        <v>43</v>
      </c>
      <c r="F13" s="53"/>
    </row>
    <row r="14" spans="1:6" ht="15.45" thickTop="1" x14ac:dyDescent="0.35">
      <c r="A14" s="48" t="s">
        <v>427</v>
      </c>
      <c r="B14" s="54"/>
    </row>
    <row r="15" spans="1:6" x14ac:dyDescent="0.35">
      <c r="B15" s="55">
        <v>0</v>
      </c>
      <c r="C15" s="329" t="s">
        <v>236</v>
      </c>
      <c r="D15" s="329"/>
      <c r="E15" s="56">
        <v>110000</v>
      </c>
      <c r="F15" s="48">
        <f t="shared" ref="F15:F22" si="0">+E15*D15</f>
        <v>0</v>
      </c>
    </row>
    <row r="16" spans="1:6" x14ac:dyDescent="0.35">
      <c r="B16" s="55">
        <v>1</v>
      </c>
      <c r="C16" s="329" t="s">
        <v>236</v>
      </c>
      <c r="D16" s="329"/>
      <c r="E16" s="56">
        <v>125000</v>
      </c>
      <c r="F16" s="48">
        <f t="shared" si="0"/>
        <v>0</v>
      </c>
    </row>
    <row r="17" spans="1:7" x14ac:dyDescent="0.35">
      <c r="B17" s="54" t="s">
        <v>375</v>
      </c>
      <c r="C17" s="329" t="s">
        <v>236</v>
      </c>
      <c r="D17" s="329"/>
      <c r="E17" s="56">
        <v>135000</v>
      </c>
      <c r="F17" s="48">
        <f t="shared" si="0"/>
        <v>0</v>
      </c>
    </row>
    <row r="18" spans="1:7" x14ac:dyDescent="0.35">
      <c r="B18" s="54"/>
    </row>
    <row r="19" spans="1:7" x14ac:dyDescent="0.35">
      <c r="A19" s="48" t="s">
        <v>428</v>
      </c>
      <c r="B19" s="54"/>
    </row>
    <row r="20" spans="1:7" x14ac:dyDescent="0.35">
      <c r="B20" s="55">
        <v>0</v>
      </c>
      <c r="C20" s="329" t="s">
        <v>236</v>
      </c>
      <c r="D20" s="329"/>
      <c r="E20" s="56">
        <v>110000</v>
      </c>
      <c r="F20" s="48">
        <f t="shared" si="0"/>
        <v>0</v>
      </c>
    </row>
    <row r="21" spans="1:7" x14ac:dyDescent="0.35">
      <c r="B21" s="55">
        <v>1</v>
      </c>
      <c r="C21" s="329" t="s">
        <v>236</v>
      </c>
      <c r="D21" s="329"/>
      <c r="E21" s="56">
        <v>125000</v>
      </c>
      <c r="F21" s="48">
        <f t="shared" si="0"/>
        <v>0</v>
      </c>
    </row>
    <row r="22" spans="1:7" x14ac:dyDescent="0.35">
      <c r="B22" s="54" t="s">
        <v>375</v>
      </c>
      <c r="C22" s="329" t="s">
        <v>236</v>
      </c>
      <c r="D22" s="329"/>
      <c r="E22" s="56">
        <v>135000</v>
      </c>
      <c r="F22" s="48">
        <f t="shared" si="0"/>
        <v>0</v>
      </c>
    </row>
    <row r="23" spans="1:7" x14ac:dyDescent="0.35">
      <c r="A23" s="48" t="s">
        <v>53</v>
      </c>
      <c r="D23" s="48">
        <f>SUM(D14:D22)</f>
        <v>0</v>
      </c>
      <c r="F23" s="48">
        <f>SUM(F14:F22)</f>
        <v>0</v>
      </c>
    </row>
    <row r="25" spans="1:7" ht="15.45" x14ac:dyDescent="0.4">
      <c r="A25" s="5"/>
      <c r="B25" s="5"/>
      <c r="C25" s="5"/>
      <c r="D25" s="5"/>
    </row>
    <row r="26" spans="1:7" ht="15.45" x14ac:dyDescent="0.4">
      <c r="A26" s="5" t="s">
        <v>433</v>
      </c>
      <c r="B26" s="5"/>
      <c r="C26" s="5"/>
      <c r="D26" s="5"/>
      <c r="E26" s="5"/>
      <c r="F26" s="5"/>
      <c r="G26" s="5"/>
    </row>
    <row r="27" spans="1:7" ht="15.45" x14ac:dyDescent="0.4">
      <c r="A27" s="5"/>
    </row>
    <row r="48" spans="1:1" x14ac:dyDescent="0.35">
      <c r="A48" s="48" t="s">
        <v>430</v>
      </c>
    </row>
    <row r="49" spans="1:1" x14ac:dyDescent="0.35">
      <c r="A49" s="48" t="s">
        <v>431</v>
      </c>
    </row>
  </sheetData>
  <phoneticPr fontId="2" type="noConversion"/>
  <hyperlinks>
    <hyperlink ref="A4" location="INPUT!A1" display="(back to menu)" xr:uid="{00000000-0004-0000-0800-000000000000}"/>
  </hyperlinks>
  <printOptions horizontalCentered="1" verticalCentered="1"/>
  <pageMargins left="0.75" right="0.75" top="1" bottom="1" header="0.5" footer="0.5"/>
  <pageSetup orientation="landscape" r:id="rId1"/>
  <headerFooter>
    <oddHeader>&amp;C&amp;"Verdana,Bold"&amp;11 2024 GCAHT Affordable Housing NOFA
Project Proforma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INPUT</vt:lpstr>
      <vt:lpstr>COSTS</vt:lpstr>
      <vt:lpstr>RENT</vt:lpstr>
      <vt:lpstr>OPEREXP</vt:lpstr>
      <vt:lpstr>CASH</vt:lpstr>
      <vt:lpstr>TCAC</vt:lpstr>
      <vt:lpstr>BASIS LIMITS</vt:lpstr>
      <vt:lpstr>FINANCING</vt:lpstr>
      <vt:lpstr>GCAHT LOAN</vt:lpstr>
      <vt:lpstr>CASH</vt:lpstr>
      <vt:lpstr>COSTS</vt:lpstr>
      <vt:lpstr>COUNTY</vt:lpstr>
      <vt:lpstr>FINANCING</vt:lpstr>
      <vt:lpstr>OE</vt:lpstr>
      <vt:lpstr>'BASIS LIMITS'!Print_Area</vt:lpstr>
      <vt:lpstr>COSTS!Print_Area</vt:lpstr>
      <vt:lpstr>FINANCING!Print_Area</vt:lpstr>
      <vt:lpstr>'GCAHT LOAN'!Print_Area</vt:lpstr>
      <vt:lpstr>OPEREXP!Print_Area</vt:lpstr>
      <vt:lpstr>RENT!Print_Area</vt:lpstr>
      <vt:lpstr>TCAC!Print_Area</vt:lpstr>
      <vt:lpstr>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Grant Henninger</cp:lastModifiedBy>
  <cp:lastPrinted>2024-02-01T23:19:09Z</cp:lastPrinted>
  <dcterms:created xsi:type="dcterms:W3CDTF">1999-12-02T21:25:44Z</dcterms:created>
  <dcterms:modified xsi:type="dcterms:W3CDTF">2024-02-01T23:23:17Z</dcterms:modified>
</cp:coreProperties>
</file>